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https://zetaalarms-my.sharepoint.com/personal/jonathan_zetaalarmsystems_com/Documents/Desktop/Loop Calculator/"/>
    </mc:Choice>
  </mc:AlternateContent>
  <xr:revisionPtr revIDLastSave="6" documentId="8_{F18B30CF-B2C4-4A3B-BE64-9ABAB584DC34}" xr6:coauthVersionLast="47" xr6:coauthVersionMax="47" xr10:uidLastSave="{0F427416-E781-46D3-BE53-F0E1D403A10F}"/>
  <bookViews>
    <workbookView xWindow="-109" yWindow="-109" windowWidth="18693" windowHeight="10067" tabRatio="542" firstSheet="2" activeTab="2" xr2:uid="{00000000-000D-0000-FFFF-FFFF00000000}"/>
  </bookViews>
  <sheets>
    <sheet name="Read Me" sheetId="8" r:id="rId1"/>
    <sheet name="Read Me 2" sheetId="9" r:id="rId2"/>
    <sheet name="Sec 1 - Configure Panel" sheetId="7" r:id="rId3"/>
    <sheet name="Sec 2 - Addressable Loop Calc" sheetId="3" r:id="rId4"/>
    <sheet name="Report" sheetId="6" r:id="rId5"/>
  </sheets>
  <definedNames>
    <definedName name="_xlnm._FilterDatabase" localSheetId="3" hidden="1">'Sec 2 - Addressable Loop Calc'!$U$12:$U$12</definedName>
    <definedName name="_xlnm.Print_Area" localSheetId="4">Report!$A$1:$P$82</definedName>
    <definedName name="_xlnm.Print_Area" localSheetId="3">'Sec 2 - Addressable Loop Calc'!$B$1:$AA$155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CR92" i="3"/>
  <c r="CR93" i="3"/>
  <c r="CR94" i="3"/>
  <c r="CR91" i="3"/>
  <c r="CR84" i="3"/>
  <c r="CR85" i="3"/>
  <c r="CR86" i="3"/>
  <c r="CR87" i="3"/>
  <c r="CR88" i="3"/>
  <c r="CR89" i="3"/>
  <c r="CR83" i="3"/>
  <c r="CR70" i="3"/>
  <c r="CR71" i="3"/>
  <c r="CR72" i="3"/>
  <c r="CR73" i="3"/>
  <c r="CR74" i="3"/>
  <c r="CR75" i="3"/>
  <c r="CR76" i="3"/>
  <c r="CR77" i="3"/>
  <c r="CR78" i="3"/>
  <c r="CR79" i="3"/>
  <c r="CR80" i="3"/>
  <c r="CR81" i="3"/>
  <c r="CR69" i="3"/>
  <c r="CR61" i="3"/>
  <c r="CR62" i="3"/>
  <c r="CR63" i="3"/>
  <c r="CR64" i="3"/>
  <c r="CR65" i="3"/>
  <c r="CR66" i="3"/>
  <c r="CR67" i="3"/>
  <c r="CR60" i="3"/>
  <c r="CR54" i="3"/>
  <c r="CR55" i="3"/>
  <c r="CR56" i="3"/>
  <c r="CR57" i="3"/>
  <c r="CR58" i="3"/>
  <c r="N6" i="6"/>
  <c r="L8" i="6"/>
  <c r="L9" i="6"/>
  <c r="N5" i="6"/>
  <c r="B10" i="6"/>
  <c r="B9" i="6"/>
  <c r="B8" i="6"/>
  <c r="Z45" i="7"/>
  <c r="Z44" i="7"/>
  <c r="H60" i="6"/>
  <c r="I60" i="6"/>
  <c r="J60" i="6"/>
  <c r="K60" i="6"/>
  <c r="L60" i="6"/>
  <c r="M60" i="6"/>
  <c r="N60" i="6"/>
  <c r="H61" i="6"/>
  <c r="I61" i="6"/>
  <c r="J61" i="6"/>
  <c r="K61" i="6"/>
  <c r="L61" i="6"/>
  <c r="M61" i="6"/>
  <c r="N61" i="6"/>
  <c r="H62" i="6"/>
  <c r="I62" i="6"/>
  <c r="J62" i="6"/>
  <c r="K62" i="6"/>
  <c r="L62" i="6"/>
  <c r="M62" i="6"/>
  <c r="N62" i="6"/>
  <c r="N38" i="6"/>
  <c r="N39" i="6"/>
  <c r="N40" i="6"/>
  <c r="N41" i="6"/>
  <c r="N42" i="6"/>
  <c r="N43" i="6"/>
  <c r="N44" i="6"/>
  <c r="N45" i="6"/>
  <c r="N46" i="6"/>
  <c r="N47" i="6"/>
  <c r="N48" i="6"/>
  <c r="N49" i="6"/>
  <c r="N51" i="6"/>
  <c r="N52" i="6"/>
  <c r="N53" i="6"/>
  <c r="N54" i="6"/>
  <c r="N55" i="6"/>
  <c r="N56" i="6"/>
  <c r="N57" i="6"/>
  <c r="N59" i="6"/>
  <c r="N37" i="6"/>
  <c r="M38" i="6"/>
  <c r="M39" i="6"/>
  <c r="M40" i="6"/>
  <c r="M41" i="6"/>
  <c r="M42" i="6"/>
  <c r="M43" i="6"/>
  <c r="M44" i="6"/>
  <c r="M45" i="6"/>
  <c r="M46" i="6"/>
  <c r="M47" i="6"/>
  <c r="M48" i="6"/>
  <c r="M49" i="6"/>
  <c r="M51" i="6"/>
  <c r="M52" i="6"/>
  <c r="M53" i="6"/>
  <c r="M54" i="6"/>
  <c r="M55" i="6"/>
  <c r="M56" i="6"/>
  <c r="M57" i="6"/>
  <c r="M59" i="6"/>
  <c r="M37" i="6"/>
  <c r="L37" i="6"/>
  <c r="L39" i="6"/>
  <c r="L40" i="6"/>
  <c r="L41" i="6"/>
  <c r="L42" i="6"/>
  <c r="L43" i="6"/>
  <c r="L44" i="6"/>
  <c r="L45" i="6"/>
  <c r="L46" i="6"/>
  <c r="L47" i="6"/>
  <c r="L48" i="6"/>
  <c r="L49" i="6"/>
  <c r="L51" i="6"/>
  <c r="L52" i="6"/>
  <c r="L53" i="6"/>
  <c r="L54" i="6"/>
  <c r="L55" i="6"/>
  <c r="L56" i="6"/>
  <c r="L57" i="6"/>
  <c r="K51" i="6"/>
  <c r="K52" i="6"/>
  <c r="K53" i="6"/>
  <c r="K54" i="6"/>
  <c r="K55" i="6"/>
  <c r="K56" i="6"/>
  <c r="K57" i="6"/>
  <c r="K59" i="6"/>
  <c r="K39" i="6"/>
  <c r="K40" i="6"/>
  <c r="K41" i="6"/>
  <c r="K42" i="6"/>
  <c r="K43" i="6"/>
  <c r="K44" i="6"/>
  <c r="K45" i="6"/>
  <c r="K46" i="6"/>
  <c r="K47" i="6"/>
  <c r="K48" i="6"/>
  <c r="K49" i="6"/>
  <c r="L38" i="6"/>
  <c r="K38" i="6"/>
  <c r="K37" i="6"/>
  <c r="DN64" i="3"/>
  <c r="DN67" i="3"/>
  <c r="DN73" i="3"/>
  <c r="DN76" i="3"/>
  <c r="DN81" i="3"/>
  <c r="DN85" i="3"/>
  <c r="DN91" i="3"/>
  <c r="DM56" i="3"/>
  <c r="DM58" i="3"/>
  <c r="DM64" i="3"/>
  <c r="DM67" i="3"/>
  <c r="DM74" i="3"/>
  <c r="DM76" i="3"/>
  <c r="DM78" i="3"/>
  <c r="DM83" i="3"/>
  <c r="DM94" i="3"/>
  <c r="DO56" i="3"/>
  <c r="DO58" i="3"/>
  <c r="DO64" i="3"/>
  <c r="DO67" i="3"/>
  <c r="DO74" i="3"/>
  <c r="DO76" i="3"/>
  <c r="DO78" i="3"/>
  <c r="DO83" i="3"/>
  <c r="DO94" i="3"/>
  <c r="DI55" i="3"/>
  <c r="DJ55" i="3"/>
  <c r="DH58" i="3"/>
  <c r="DI58" i="3"/>
  <c r="DI60" i="3"/>
  <c r="DH62" i="3"/>
  <c r="DI62" i="3"/>
  <c r="DJ62" i="3"/>
  <c r="DI67" i="3"/>
  <c r="DJ67" i="3"/>
  <c r="DH69" i="3"/>
  <c r="DI69" i="3"/>
  <c r="DI71" i="3"/>
  <c r="DH73" i="3"/>
  <c r="DJ76" i="3"/>
  <c r="DI77" i="3"/>
  <c r="DJ77" i="3"/>
  <c r="DH78" i="3"/>
  <c r="DI78" i="3"/>
  <c r="DI79" i="3"/>
  <c r="DH81" i="3"/>
  <c r="DH85" i="3"/>
  <c r="DI85" i="3"/>
  <c r="DJ85" i="3"/>
  <c r="DJ86" i="3"/>
  <c r="DI87" i="3"/>
  <c r="DH88" i="3"/>
  <c r="DI88" i="3"/>
  <c r="DJ91" i="3"/>
  <c r="DH94" i="3"/>
  <c r="DJ94" i="3"/>
  <c r="CY66" i="3"/>
  <c r="CY67" i="3"/>
  <c r="CY69" i="3"/>
  <c r="CY75" i="3"/>
  <c r="CY76" i="3"/>
  <c r="CY77" i="3"/>
  <c r="CY78" i="3"/>
  <c r="CY85" i="3"/>
  <c r="CY87" i="3"/>
  <c r="CY88" i="3"/>
  <c r="CY93" i="3"/>
  <c r="CY55" i="3"/>
  <c r="CY56" i="3"/>
  <c r="CY57" i="3"/>
  <c r="DE69" i="3"/>
  <c r="DE73" i="3"/>
  <c r="DE74" i="3"/>
  <c r="DE81" i="3"/>
  <c r="DE83" i="3"/>
  <c r="DE91" i="3"/>
  <c r="DE94" i="3"/>
  <c r="DD55" i="3"/>
  <c r="DD57" i="3"/>
  <c r="DC64" i="3"/>
  <c r="DD65" i="3"/>
  <c r="DD66" i="3"/>
  <c r="DC67" i="3"/>
  <c r="DD67" i="3"/>
  <c r="DC69" i="3"/>
  <c r="DC73" i="3"/>
  <c r="DD73" i="3"/>
  <c r="DC74" i="3"/>
  <c r="DD74" i="3"/>
  <c r="DC76" i="3"/>
  <c r="DC78" i="3"/>
  <c r="DD78" i="3"/>
  <c r="DC81" i="3"/>
  <c r="DD81" i="3"/>
  <c r="DC83" i="3"/>
  <c r="DD83" i="3"/>
  <c r="DD87" i="3"/>
  <c r="DD91" i="3"/>
  <c r="DD93" i="3"/>
  <c r="DC94" i="3"/>
  <c r="DD94" i="3"/>
  <c r="CX62" i="3"/>
  <c r="CX63" i="3"/>
  <c r="CX66" i="3"/>
  <c r="CX69" i="3"/>
  <c r="CX72" i="3"/>
  <c r="CX73" i="3"/>
  <c r="CX76" i="3"/>
  <c r="CX78" i="3"/>
  <c r="CX80" i="3"/>
  <c r="CX81" i="3"/>
  <c r="CX93" i="3"/>
  <c r="CZ55" i="3"/>
  <c r="CZ57" i="3"/>
  <c r="CZ62" i="3"/>
  <c r="CZ67" i="3"/>
  <c r="CZ69" i="3"/>
  <c r="CZ70" i="3"/>
  <c r="CZ71" i="3"/>
  <c r="CZ76" i="3"/>
  <c r="CZ77" i="3"/>
  <c r="CZ78" i="3"/>
  <c r="CZ79" i="3"/>
  <c r="CZ86" i="3"/>
  <c r="CZ87" i="3"/>
  <c r="CZ88" i="3"/>
  <c r="CZ89" i="3"/>
  <c r="CZ93" i="3"/>
  <c r="CZ94" i="3"/>
  <c r="CW62" i="3"/>
  <c r="CY62" i="3" s="1"/>
  <c r="CW63" i="3"/>
  <c r="CZ63" i="3" s="1"/>
  <c r="CW64" i="3"/>
  <c r="CX64" i="3" s="1"/>
  <c r="CW65" i="3"/>
  <c r="CX65" i="3" s="1"/>
  <c r="CW66" i="3"/>
  <c r="CZ66" i="3" s="1"/>
  <c r="CW67" i="3"/>
  <c r="CX67" i="3" s="1"/>
  <c r="CW69" i="3"/>
  <c r="CW70" i="3"/>
  <c r="CX70" i="3" s="1"/>
  <c r="CW71" i="3"/>
  <c r="CX71" i="3" s="1"/>
  <c r="CW72" i="3"/>
  <c r="CZ72" i="3" s="1"/>
  <c r="CW73" i="3"/>
  <c r="CZ73" i="3" s="1"/>
  <c r="CW74" i="3"/>
  <c r="CX74" i="3" s="1"/>
  <c r="CW75" i="3"/>
  <c r="CX75" i="3" s="1"/>
  <c r="CW76" i="3"/>
  <c r="CW77" i="3"/>
  <c r="CX77" i="3" s="1"/>
  <c r="CW78" i="3"/>
  <c r="CW79" i="3"/>
  <c r="CX79" i="3" s="1"/>
  <c r="CW80" i="3"/>
  <c r="CZ80" i="3" s="1"/>
  <c r="CW81" i="3"/>
  <c r="CZ81" i="3" s="1"/>
  <c r="CW83" i="3"/>
  <c r="CX83" i="3" s="1"/>
  <c r="CW84" i="3"/>
  <c r="CZ84" i="3" s="1"/>
  <c r="CW85" i="3"/>
  <c r="CX85" i="3" s="1"/>
  <c r="CW86" i="3"/>
  <c r="CY86" i="3" s="1"/>
  <c r="CW87" i="3"/>
  <c r="CX87" i="3" s="1"/>
  <c r="CW88" i="3"/>
  <c r="CX88" i="3" s="1"/>
  <c r="CW89" i="3"/>
  <c r="CX89" i="3" s="1"/>
  <c r="CW91" i="3"/>
  <c r="CX91" i="3" s="1"/>
  <c r="CW92" i="3"/>
  <c r="CY92" i="3" s="1"/>
  <c r="CW93" i="3"/>
  <c r="CW94" i="3"/>
  <c r="CX94" i="3" s="1"/>
  <c r="CW54" i="3"/>
  <c r="CY54" i="3" s="1"/>
  <c r="CW55" i="3"/>
  <c r="CX55" i="3" s="1"/>
  <c r="CW56" i="3"/>
  <c r="CX56" i="3" s="1"/>
  <c r="CW57" i="3"/>
  <c r="CX57" i="3" s="1"/>
  <c r="CW58" i="3"/>
  <c r="CZ58" i="3" s="1"/>
  <c r="CW60" i="3"/>
  <c r="CX60" i="3" s="1"/>
  <c r="CW61" i="3"/>
  <c r="CZ61" i="3" s="1"/>
  <c r="DB54" i="3"/>
  <c r="DE54" i="3" s="1"/>
  <c r="DB55" i="3"/>
  <c r="DE55" i="3" s="1"/>
  <c r="DB56" i="3"/>
  <c r="DE56" i="3" s="1"/>
  <c r="DB57" i="3"/>
  <c r="DC57" i="3" s="1"/>
  <c r="DB58" i="3"/>
  <c r="DC58" i="3" s="1"/>
  <c r="DL54" i="3"/>
  <c r="DL55" i="3"/>
  <c r="DN55" i="3" s="1"/>
  <c r="DL56" i="3"/>
  <c r="DN56" i="3" s="1"/>
  <c r="DL57" i="3"/>
  <c r="DM57" i="3" s="1"/>
  <c r="DL58" i="3"/>
  <c r="DN58" i="3" s="1"/>
  <c r="DL60" i="3"/>
  <c r="DM60" i="3" s="1"/>
  <c r="DL61" i="3"/>
  <c r="DM61" i="3" s="1"/>
  <c r="DL62" i="3"/>
  <c r="DN62" i="3" s="1"/>
  <c r="DL63" i="3"/>
  <c r="DN63" i="3" s="1"/>
  <c r="DL64" i="3"/>
  <c r="DL65" i="3"/>
  <c r="DN65" i="3" s="1"/>
  <c r="DL66" i="3"/>
  <c r="DN66" i="3" s="1"/>
  <c r="DL67" i="3"/>
  <c r="DL69" i="3"/>
  <c r="DM69" i="3" s="1"/>
  <c r="DL70" i="3"/>
  <c r="DM70" i="3" s="1"/>
  <c r="DL71" i="3"/>
  <c r="DN71" i="3" s="1"/>
  <c r="DL72" i="3"/>
  <c r="DN72" i="3" s="1"/>
  <c r="DL73" i="3"/>
  <c r="DM73" i="3" s="1"/>
  <c r="DL74" i="3"/>
  <c r="DN74" i="3" s="1"/>
  <c r="DL75" i="3"/>
  <c r="DN75" i="3" s="1"/>
  <c r="DL76" i="3"/>
  <c r="DL77" i="3"/>
  <c r="DM77" i="3" s="1"/>
  <c r="DL78" i="3"/>
  <c r="DN78" i="3" s="1"/>
  <c r="DL79" i="3"/>
  <c r="DN79" i="3" s="1"/>
  <c r="DL80" i="3"/>
  <c r="DN80" i="3" s="1"/>
  <c r="DL81" i="3"/>
  <c r="DM81" i="3" s="1"/>
  <c r="DL83" i="3"/>
  <c r="DN83" i="3" s="1"/>
  <c r="DL84" i="3"/>
  <c r="DO84" i="3" s="1"/>
  <c r="DL85" i="3"/>
  <c r="DM85" i="3" s="1"/>
  <c r="DL86" i="3"/>
  <c r="DN86" i="3" s="1"/>
  <c r="DL87" i="3"/>
  <c r="DM87" i="3" s="1"/>
  <c r="DL88" i="3"/>
  <c r="DN88" i="3" s="1"/>
  <c r="DL89" i="3"/>
  <c r="DN89" i="3" s="1"/>
  <c r="DL91" i="3"/>
  <c r="DM91" i="3" s="1"/>
  <c r="DL92" i="3"/>
  <c r="DN92" i="3" s="1"/>
  <c r="DL93" i="3"/>
  <c r="DN93" i="3" s="1"/>
  <c r="DL94" i="3"/>
  <c r="DN94" i="3" s="1"/>
  <c r="DB60" i="3"/>
  <c r="DE60" i="3" s="1"/>
  <c r="DB61" i="3"/>
  <c r="DC61" i="3" s="1"/>
  <c r="DB62" i="3"/>
  <c r="DE62" i="3" s="1"/>
  <c r="DB63" i="3"/>
  <c r="DC63" i="3" s="1"/>
  <c r="DB64" i="3"/>
  <c r="DE64" i="3" s="1"/>
  <c r="DB65" i="3"/>
  <c r="DE65" i="3" s="1"/>
  <c r="DB66" i="3"/>
  <c r="DE66" i="3" s="1"/>
  <c r="DB67" i="3"/>
  <c r="DE67" i="3" s="1"/>
  <c r="DB69" i="3"/>
  <c r="DD69" i="3" s="1"/>
  <c r="DB70" i="3"/>
  <c r="DE70" i="3" s="1"/>
  <c r="DB71" i="3"/>
  <c r="DC71" i="3" s="1"/>
  <c r="DB72" i="3"/>
  <c r="DE72" i="3" s="1"/>
  <c r="DB73" i="3"/>
  <c r="DB74" i="3"/>
  <c r="DB75" i="3"/>
  <c r="DE75" i="3" s="1"/>
  <c r="DB76" i="3"/>
  <c r="DE76" i="3" s="1"/>
  <c r="DB77" i="3"/>
  <c r="DD77" i="3" s="1"/>
  <c r="DB78" i="3"/>
  <c r="DE78" i="3" s="1"/>
  <c r="DB79" i="3"/>
  <c r="DC79" i="3" s="1"/>
  <c r="DB80" i="3"/>
  <c r="DE80" i="3" s="1"/>
  <c r="DB81" i="3"/>
  <c r="DB83" i="3"/>
  <c r="DB84" i="3"/>
  <c r="DE84" i="3" s="1"/>
  <c r="DB85" i="3"/>
  <c r="DE85" i="3" s="1"/>
  <c r="DB86" i="3"/>
  <c r="DE86" i="3" s="1"/>
  <c r="DB87" i="3"/>
  <c r="DE87" i="3" s="1"/>
  <c r="DB88" i="3"/>
  <c r="DC88" i="3" s="1"/>
  <c r="DB89" i="3"/>
  <c r="DC89" i="3" s="1"/>
  <c r="DB91" i="3"/>
  <c r="DC91" i="3" s="1"/>
  <c r="DB92" i="3"/>
  <c r="DC92" i="3" s="1"/>
  <c r="DB93" i="3"/>
  <c r="DE93" i="3" s="1"/>
  <c r="DB94" i="3"/>
  <c r="DG54" i="3"/>
  <c r="DJ54" i="3" s="1"/>
  <c r="DG55" i="3"/>
  <c r="DH55" i="3" s="1"/>
  <c r="DG56" i="3"/>
  <c r="DH56" i="3" s="1"/>
  <c r="DG57" i="3"/>
  <c r="DJ57" i="3" s="1"/>
  <c r="DG58" i="3"/>
  <c r="DJ58" i="3" s="1"/>
  <c r="DG60" i="3"/>
  <c r="DH60" i="3" s="1"/>
  <c r="DG61" i="3"/>
  <c r="DI61" i="3" s="1"/>
  <c r="DG62" i="3"/>
  <c r="DG63" i="3"/>
  <c r="DH63" i="3" s="1"/>
  <c r="DG64" i="3"/>
  <c r="DH64" i="3" s="1"/>
  <c r="DG65" i="3"/>
  <c r="DH65" i="3" s="1"/>
  <c r="DG66" i="3"/>
  <c r="DH66" i="3" s="1"/>
  <c r="DG67" i="3"/>
  <c r="DH67" i="3" s="1"/>
  <c r="DG69" i="3"/>
  <c r="DJ69" i="3" s="1"/>
  <c r="DG70" i="3"/>
  <c r="DH70" i="3" s="1"/>
  <c r="DG71" i="3"/>
  <c r="DH71" i="3" s="1"/>
  <c r="DG72" i="3"/>
  <c r="DI72" i="3" s="1"/>
  <c r="DG73" i="3"/>
  <c r="DI73" i="3" s="1"/>
  <c r="DG74" i="3"/>
  <c r="DH74" i="3" s="1"/>
  <c r="DG75" i="3"/>
  <c r="DH75" i="3" s="1"/>
  <c r="DG76" i="3"/>
  <c r="DH76" i="3" s="1"/>
  <c r="DG77" i="3"/>
  <c r="DH77" i="3" s="1"/>
  <c r="DG78" i="3"/>
  <c r="DJ78" i="3" s="1"/>
  <c r="DG79" i="3"/>
  <c r="DH79" i="3" s="1"/>
  <c r="DG80" i="3"/>
  <c r="DI80" i="3" s="1"/>
  <c r="DG81" i="3"/>
  <c r="DI81" i="3" s="1"/>
  <c r="DG83" i="3"/>
  <c r="DH83" i="3" s="1"/>
  <c r="DG84" i="3"/>
  <c r="DH84" i="3" s="1"/>
  <c r="DG85" i="3"/>
  <c r="DG86" i="3"/>
  <c r="DH86" i="3" s="1"/>
  <c r="DG87" i="3"/>
  <c r="DJ87" i="3" s="1"/>
  <c r="DG88" i="3"/>
  <c r="DJ88" i="3" s="1"/>
  <c r="DG89" i="3"/>
  <c r="DH89" i="3" s="1"/>
  <c r="DG91" i="3"/>
  <c r="DI91" i="3" s="1"/>
  <c r="DG92" i="3"/>
  <c r="DH92" i="3" s="1"/>
  <c r="DG93" i="3"/>
  <c r="DH93" i="3" s="1"/>
  <c r="DG94" i="3"/>
  <c r="DI94" i="3" s="1"/>
  <c r="DL53" i="3"/>
  <c r="DM53" i="3" s="1"/>
  <c r="DG53" i="3"/>
  <c r="DH53" i="3" s="1"/>
  <c r="DB53" i="3"/>
  <c r="DC53" i="3" s="1"/>
  <c r="CW53" i="3"/>
  <c r="CX53" i="3" s="1"/>
  <c r="CR53" i="3"/>
  <c r="BI60" i="3"/>
  <c r="BI61" i="3"/>
  <c r="BI62" i="3"/>
  <c r="BI63" i="3"/>
  <c r="BI64" i="3"/>
  <c r="BI65" i="3"/>
  <c r="BI66" i="3"/>
  <c r="BI67" i="3"/>
  <c r="BI69" i="3"/>
  <c r="BI70" i="3"/>
  <c r="BI71" i="3"/>
  <c r="BI72" i="3"/>
  <c r="BI73" i="3"/>
  <c r="BI74" i="3"/>
  <c r="BI75" i="3"/>
  <c r="BI76" i="3"/>
  <c r="BI77" i="3"/>
  <c r="BI78" i="3"/>
  <c r="BI79" i="3"/>
  <c r="BI80" i="3"/>
  <c r="BI81" i="3"/>
  <c r="BI83" i="3"/>
  <c r="BI84" i="3"/>
  <c r="BI85" i="3"/>
  <c r="BI86" i="3"/>
  <c r="BI87" i="3"/>
  <c r="BI88" i="3"/>
  <c r="BI89" i="3"/>
  <c r="BI54" i="3"/>
  <c r="BI55" i="3"/>
  <c r="BI56" i="3"/>
  <c r="BI57" i="3"/>
  <c r="BI58" i="3"/>
  <c r="N25" i="6"/>
  <c r="N26" i="6"/>
  <c r="N27" i="6"/>
  <c r="N28" i="6"/>
  <c r="N29" i="6"/>
  <c r="N31" i="6"/>
  <c r="N32" i="6"/>
  <c r="N33" i="6"/>
  <c r="N34" i="6"/>
  <c r="N35" i="6"/>
  <c r="N24" i="6"/>
  <c r="M25" i="6"/>
  <c r="M26" i="6"/>
  <c r="M27" i="6"/>
  <c r="M28" i="6"/>
  <c r="M29" i="6"/>
  <c r="M31" i="6"/>
  <c r="M32" i="6"/>
  <c r="M33" i="6"/>
  <c r="M34" i="6"/>
  <c r="M35" i="6"/>
  <c r="M24" i="6"/>
  <c r="L25" i="6"/>
  <c r="L26" i="6"/>
  <c r="L27" i="6"/>
  <c r="L28" i="6"/>
  <c r="L29" i="6"/>
  <c r="L31" i="6"/>
  <c r="L32" i="6"/>
  <c r="L33" i="6"/>
  <c r="L34" i="6"/>
  <c r="L35" i="6"/>
  <c r="L59" i="6"/>
  <c r="L24" i="6"/>
  <c r="K25" i="6"/>
  <c r="K26" i="6"/>
  <c r="K27" i="6"/>
  <c r="K28" i="6"/>
  <c r="K29" i="6"/>
  <c r="K31" i="6"/>
  <c r="K32" i="6"/>
  <c r="K33" i="6"/>
  <c r="K34" i="6"/>
  <c r="K35" i="6"/>
  <c r="K24" i="6"/>
  <c r="B7" i="6"/>
  <c r="B5" i="6"/>
  <c r="CR96" i="3" l="1"/>
  <c r="DJ53" i="3"/>
  <c r="DN53" i="3"/>
  <c r="DD53" i="3"/>
  <c r="DE53" i="3"/>
  <c r="DI53" i="3"/>
  <c r="DC77" i="3"/>
  <c r="DD62" i="3"/>
  <c r="DE58" i="3"/>
  <c r="CY53" i="3"/>
  <c r="CY65" i="3"/>
  <c r="DH91" i="3"/>
  <c r="DJ83" i="3"/>
  <c r="DH80" i="3"/>
  <c r="DJ74" i="3"/>
  <c r="DH72" i="3"/>
  <c r="DJ64" i="3"/>
  <c r="DI57" i="3"/>
  <c r="DI54" i="3"/>
  <c r="DO86" i="3"/>
  <c r="DO66" i="3"/>
  <c r="DM86" i="3"/>
  <c r="DM66" i="3"/>
  <c r="DN87" i="3"/>
  <c r="DN70" i="3"/>
  <c r="DN60" i="3"/>
  <c r="CZ53" i="3"/>
  <c r="CZ85" i="3"/>
  <c r="DA90" i="3" s="1"/>
  <c r="CZ75" i="3"/>
  <c r="DA82" i="3" s="1"/>
  <c r="CZ56" i="3"/>
  <c r="DC93" i="3"/>
  <c r="DC87" i="3"/>
  <c r="DD80" i="3"/>
  <c r="DD76" i="3"/>
  <c r="DD72" i="3"/>
  <c r="DC66" i="3"/>
  <c r="DC62" i="3"/>
  <c r="DC56" i="3"/>
  <c r="DE89" i="3"/>
  <c r="DE57" i="3"/>
  <c r="CY94" i="3"/>
  <c r="CY83" i="3"/>
  <c r="CY74" i="3"/>
  <c r="CY64" i="3"/>
  <c r="DJ89" i="3"/>
  <c r="DH87" i="3"/>
  <c r="DI83" i="3"/>
  <c r="DJ79" i="3"/>
  <c r="DI74" i="3"/>
  <c r="DJ71" i="3"/>
  <c r="DI64" i="3"/>
  <c r="DJ60" i="3"/>
  <c r="DH57" i="3"/>
  <c r="DO53" i="3"/>
  <c r="DO85" i="3"/>
  <c r="DO75" i="3"/>
  <c r="DO65" i="3"/>
  <c r="DO55" i="3"/>
  <c r="DM75" i="3"/>
  <c r="DM65" i="3"/>
  <c r="DM55" i="3"/>
  <c r="DN77" i="3"/>
  <c r="DN69" i="3"/>
  <c r="CX58" i="3"/>
  <c r="DD56" i="3"/>
  <c r="CZ74" i="3"/>
  <c r="DC80" i="3"/>
  <c r="DD60" i="3"/>
  <c r="CY81" i="3"/>
  <c r="DI89" i="3"/>
  <c r="DJ66" i="3"/>
  <c r="DJ56" i="3"/>
  <c r="DN57" i="3"/>
  <c r="CZ65" i="3"/>
  <c r="CX86" i="3"/>
  <c r="DD86" i="3"/>
  <c r="DC72" i="3"/>
  <c r="DE88" i="3"/>
  <c r="CY73" i="3"/>
  <c r="CZ64" i="3"/>
  <c r="DC86" i="3"/>
  <c r="DD79" i="3"/>
  <c r="DD75" i="3"/>
  <c r="DC70" i="3"/>
  <c r="DC65" i="3"/>
  <c r="DC60" i="3"/>
  <c r="DC55" i="3"/>
  <c r="CY91" i="3"/>
  <c r="CY80" i="3"/>
  <c r="CY72" i="3"/>
  <c r="DJ93" i="3"/>
  <c r="DI86" i="3"/>
  <c r="DJ81" i="3"/>
  <c r="DI76" i="3"/>
  <c r="DJ73" i="3"/>
  <c r="DI66" i="3"/>
  <c r="DJ63" i="3"/>
  <c r="DI56" i="3"/>
  <c r="DO93" i="3"/>
  <c r="DO81" i="3"/>
  <c r="DO73" i="3"/>
  <c r="DO63" i="3"/>
  <c r="DM93" i="3"/>
  <c r="DM63" i="3"/>
  <c r="DN84" i="3"/>
  <c r="DE79" i="3"/>
  <c r="CZ83" i="3"/>
  <c r="DE77" i="3"/>
  <c r="CY63" i="3"/>
  <c r="CZ91" i="3"/>
  <c r="DD89" i="3"/>
  <c r="DC84" i="3"/>
  <c r="DC75" i="3"/>
  <c r="DD64" i="3"/>
  <c r="DD58" i="3"/>
  <c r="DD54" i="3"/>
  <c r="CY58" i="3"/>
  <c r="CY89" i="3"/>
  <c r="CY79" i="3"/>
  <c r="CY71" i="3"/>
  <c r="CY60" i="3"/>
  <c r="DI93" i="3"/>
  <c r="DI63" i="3"/>
  <c r="DO91" i="3"/>
  <c r="DO80" i="3"/>
  <c r="DO72" i="3"/>
  <c r="DO62" i="3"/>
  <c r="DM80" i="3"/>
  <c r="DM72" i="3"/>
  <c r="DM62" i="3"/>
  <c r="DE63" i="3"/>
  <c r="DJ75" i="3"/>
  <c r="DJ65" i="3"/>
  <c r="DO89" i="3"/>
  <c r="DO79" i="3"/>
  <c r="DO71" i="3"/>
  <c r="DO60" i="3"/>
  <c r="DM89" i="3"/>
  <c r="DM79" i="3"/>
  <c r="DM71" i="3"/>
  <c r="DD88" i="3"/>
  <c r="DD63" i="3"/>
  <c r="DJ80" i="3"/>
  <c r="DI75" i="3"/>
  <c r="DJ72" i="3"/>
  <c r="DI65" i="3"/>
  <c r="DO88" i="3"/>
  <c r="DO69" i="3"/>
  <c r="DM88" i="3"/>
  <c r="CZ60" i="3"/>
  <c r="DA68" i="3" s="1"/>
  <c r="DO87" i="3"/>
  <c r="DO77" i="3"/>
  <c r="DO57" i="3"/>
  <c r="DM84" i="3"/>
  <c r="DD92" i="3"/>
  <c r="DJ92" i="3"/>
  <c r="DM92" i="3"/>
  <c r="DD70" i="3"/>
  <c r="CY70" i="3"/>
  <c r="CX61" i="3"/>
  <c r="CY61" i="3"/>
  <c r="DD61" i="3"/>
  <c r="DE61" i="3"/>
  <c r="DF68" i="3" s="1"/>
  <c r="DH61" i="3"/>
  <c r="DJ61" i="3"/>
  <c r="DN61" i="3"/>
  <c r="DO61" i="3"/>
  <c r="DO54" i="3"/>
  <c r="DN54" i="3"/>
  <c r="DM54" i="3"/>
  <c r="DH54" i="3"/>
  <c r="DC54" i="3"/>
  <c r="CX54" i="3"/>
  <c r="CZ54" i="3"/>
  <c r="DD85" i="3"/>
  <c r="DC85" i="3"/>
  <c r="DO92" i="3"/>
  <c r="DI92" i="3"/>
  <c r="DE92" i="3"/>
  <c r="CX92" i="3"/>
  <c r="CZ92" i="3"/>
  <c r="DJ84" i="3"/>
  <c r="DI84" i="3"/>
  <c r="DD84" i="3"/>
  <c r="CX84" i="3"/>
  <c r="CY84" i="3"/>
  <c r="DO70" i="3"/>
  <c r="DI70" i="3"/>
  <c r="DJ70" i="3"/>
  <c r="DE71" i="3"/>
  <c r="DD71" i="3"/>
  <c r="DF82" i="3"/>
  <c r="DB96" i="3"/>
  <c r="M92" i="3" s="1"/>
  <c r="DF90" i="3"/>
  <c r="DL96" i="3"/>
  <c r="O92" i="3" s="1"/>
  <c r="DG96" i="3"/>
  <c r="N92" i="3" s="1"/>
  <c r="CW96" i="3"/>
  <c r="L92" i="3" s="1"/>
  <c r="DN96" i="3" l="1"/>
  <c r="O99" i="3" s="1"/>
  <c r="N69" i="6" s="1"/>
  <c r="DI96" i="3"/>
  <c r="N99" i="3" s="1"/>
  <c r="M69" i="6" s="1"/>
  <c r="DH96" i="3"/>
  <c r="N93" i="3" s="1"/>
  <c r="M66" i="6" s="1"/>
  <c r="DE96" i="3"/>
  <c r="DD96" i="3"/>
  <c r="M99" i="3" s="1"/>
  <c r="L69" i="6" s="1"/>
  <c r="CZ96" i="3"/>
  <c r="O12" i="3" l="1"/>
  <c r="O94" i="3" s="1"/>
  <c r="N67" i="6" s="1"/>
  <c r="N12" i="3"/>
  <c r="R35" i="3"/>
  <c r="U35" i="3" s="1"/>
  <c r="N100" i="3" s="1"/>
  <c r="N106" i="3" s="1"/>
  <c r="M71" i="6" s="1"/>
  <c r="R34" i="3"/>
  <c r="U34" i="3" s="1"/>
  <c r="M100" i="3" s="1"/>
  <c r="M106" i="3" s="1"/>
  <c r="L71" i="6" s="1"/>
  <c r="R33" i="3"/>
  <c r="U33" i="3" s="1"/>
  <c r="L100" i="3" s="1"/>
  <c r="L106" i="3" s="1"/>
  <c r="K71" i="6" s="1"/>
  <c r="R32" i="3"/>
  <c r="U32" i="3" s="1"/>
  <c r="K100" i="3" s="1"/>
  <c r="K106" i="3" s="1"/>
  <c r="J71" i="6" s="1"/>
  <c r="P11" i="7"/>
  <c r="O11" i="7"/>
  <c r="M11" i="7"/>
  <c r="N11" i="7"/>
  <c r="Z116" i="3"/>
  <c r="U116" i="3"/>
  <c r="L44" i="7"/>
  <c r="K12" i="3"/>
  <c r="BC32" i="7"/>
  <c r="E15" i="7" s="1"/>
  <c r="BF32" i="7"/>
  <c r="BH32" i="7" s="1"/>
  <c r="R11" i="7"/>
  <c r="Q11" i="7"/>
  <c r="R24" i="7"/>
  <c r="R23" i="7"/>
  <c r="R22" i="7"/>
  <c r="R21" i="7"/>
  <c r="R20" i="7"/>
  <c r="R19" i="7"/>
  <c r="R18" i="7"/>
  <c r="R17" i="7"/>
  <c r="T16" i="7"/>
  <c r="R16" i="7"/>
  <c r="BF37" i="7"/>
  <c r="BN37" i="7" s="1"/>
  <c r="BF36" i="7"/>
  <c r="BH36" i="7" s="1"/>
  <c r="BF35" i="7"/>
  <c r="BO35" i="7" s="1"/>
  <c r="BF34" i="7"/>
  <c r="BM34" i="7" s="1"/>
  <c r="BF33" i="7"/>
  <c r="BN33" i="7" s="1"/>
  <c r="BC40" i="7"/>
  <c r="D19" i="7" s="1"/>
  <c r="G19" i="7" s="1"/>
  <c r="BC44" i="7"/>
  <c r="D20" i="7" s="1"/>
  <c r="G20" i="7" s="1"/>
  <c r="BC38" i="7"/>
  <c r="D18" i="7" s="1"/>
  <c r="G18" i="7" s="1"/>
  <c r="BC36" i="7"/>
  <c r="D17" i="7" s="1"/>
  <c r="G17" i="7" s="1"/>
  <c r="BC34" i="7"/>
  <c r="F16" i="7" s="1"/>
  <c r="AE11" i="7"/>
  <c r="L11" i="7"/>
  <c r="K11" i="7"/>
  <c r="J11" i="7"/>
  <c r="I11" i="7"/>
  <c r="H11" i="7"/>
  <c r="G11" i="7"/>
  <c r="F11" i="7"/>
  <c r="E11" i="7"/>
  <c r="AD11" i="7" s="1"/>
  <c r="D11" i="7"/>
  <c r="AF11" i="7" s="1"/>
  <c r="K20" i="7" l="1"/>
  <c r="N20" i="7"/>
  <c r="K19" i="7"/>
  <c r="N19" i="7"/>
  <c r="N18" i="7"/>
  <c r="K18" i="7"/>
  <c r="N17" i="7"/>
  <c r="K17" i="7"/>
  <c r="M12" i="3"/>
  <c r="L12" i="3"/>
  <c r="D12" i="7"/>
  <c r="I12" i="7" s="1"/>
  <c r="BO32" i="7"/>
  <c r="BH33" i="7"/>
  <c r="BI33" i="7"/>
  <c r="BJ33" i="7"/>
  <c r="BK33" i="7"/>
  <c r="BO33" i="7"/>
  <c r="BL33" i="7"/>
  <c r="BM33" i="7"/>
  <c r="BO37" i="7"/>
  <c r="BJ37" i="7"/>
  <c r="BH37" i="7"/>
  <c r="BI37" i="7"/>
  <c r="BL37" i="7"/>
  <c r="BK37" i="7"/>
  <c r="BM37" i="7"/>
  <c r="BI36" i="7"/>
  <c r="BK36" i="7"/>
  <c r="BM36" i="7"/>
  <c r="BO36" i="7"/>
  <c r="BJ36" i="7"/>
  <c r="BL36" i="7"/>
  <c r="BN36" i="7"/>
  <c r="BL35" i="7"/>
  <c r="BK35" i="7"/>
  <c r="BN35" i="7"/>
  <c r="BH35" i="7"/>
  <c r="BI35" i="7"/>
  <c r="BJ35" i="7"/>
  <c r="BM35" i="7"/>
  <c r="BH34" i="7"/>
  <c r="BL34" i="7"/>
  <c r="BN34" i="7"/>
  <c r="BO34" i="7"/>
  <c r="BI34" i="7"/>
  <c r="BJ34" i="7"/>
  <c r="BK34" i="7"/>
  <c r="BI32" i="7"/>
  <c r="BN32" i="7"/>
  <c r="BJ32" i="7"/>
  <c r="BK32" i="7"/>
  <c r="BL32" i="7"/>
  <c r="BM32" i="7"/>
  <c r="D16" i="7"/>
  <c r="G16" i="7" s="1"/>
  <c r="E19" i="7"/>
  <c r="F17" i="7"/>
  <c r="E16" i="7"/>
  <c r="E20" i="7"/>
  <c r="F18" i="7"/>
  <c r="D15" i="7"/>
  <c r="E17" i="7"/>
  <c r="F15" i="7"/>
  <c r="F19" i="7"/>
  <c r="E18" i="7"/>
  <c r="F20" i="7"/>
  <c r="R25" i="3"/>
  <c r="U25" i="3" s="1"/>
  <c r="R26" i="3"/>
  <c r="U26" i="3" s="1"/>
  <c r="R27" i="3"/>
  <c r="U27" i="3" s="1"/>
  <c r="R28" i="3"/>
  <c r="U28" i="3" s="1"/>
  <c r="R29" i="3"/>
  <c r="U29" i="3" s="1"/>
  <c r="R30" i="3"/>
  <c r="U30" i="3" s="1"/>
  <c r="R31" i="3"/>
  <c r="U31" i="3" s="1"/>
  <c r="R36" i="3"/>
  <c r="U36" i="3" s="1"/>
  <c r="O100" i="3" s="1"/>
  <c r="O106" i="3" s="1"/>
  <c r="N71" i="6" s="1"/>
  <c r="BD94" i="3"/>
  <c r="BC94" i="3"/>
  <c r="BD93" i="3"/>
  <c r="BC93" i="3"/>
  <c r="BD92" i="3"/>
  <c r="BC92" i="3"/>
  <c r="BD91" i="3"/>
  <c r="BC91" i="3"/>
  <c r="BD89" i="3"/>
  <c r="BC89" i="3"/>
  <c r="BD88" i="3"/>
  <c r="BC88" i="3"/>
  <c r="BD87" i="3"/>
  <c r="BC87" i="3"/>
  <c r="BD86" i="3"/>
  <c r="BC86" i="3"/>
  <c r="BD85" i="3"/>
  <c r="BC85" i="3"/>
  <c r="BD84" i="3"/>
  <c r="BC84" i="3"/>
  <c r="BD83" i="3"/>
  <c r="BC83" i="3"/>
  <c r="BD67" i="3"/>
  <c r="BC67" i="3"/>
  <c r="BD66" i="3"/>
  <c r="BC66" i="3"/>
  <c r="BD65" i="3"/>
  <c r="BC65" i="3"/>
  <c r="BD64" i="3"/>
  <c r="BC64" i="3"/>
  <c r="BD63" i="3"/>
  <c r="BC63" i="3"/>
  <c r="BD62" i="3"/>
  <c r="BC62" i="3"/>
  <c r="BD61" i="3"/>
  <c r="BC61" i="3"/>
  <c r="BD60" i="3"/>
  <c r="BC60" i="3"/>
  <c r="BD58" i="3"/>
  <c r="BC58" i="3"/>
  <c r="BD57" i="3"/>
  <c r="BC57" i="3"/>
  <c r="BD56" i="3"/>
  <c r="BC56" i="3"/>
  <c r="BD55" i="3"/>
  <c r="BC55" i="3"/>
  <c r="BD54" i="3"/>
  <c r="BC54" i="3"/>
  <c r="BD53" i="3"/>
  <c r="BC53" i="3"/>
  <c r="BD81" i="3"/>
  <c r="BC81" i="3"/>
  <c r="BD80" i="3"/>
  <c r="BC80" i="3"/>
  <c r="BD79" i="3"/>
  <c r="BC79" i="3"/>
  <c r="BD78" i="3"/>
  <c r="BC78" i="3"/>
  <c r="BD77" i="3"/>
  <c r="BC77" i="3"/>
  <c r="BD76" i="3"/>
  <c r="BC76" i="3"/>
  <c r="BD75" i="3"/>
  <c r="BC75" i="3"/>
  <c r="BD74" i="3"/>
  <c r="BC74" i="3"/>
  <c r="BD73" i="3"/>
  <c r="BC73" i="3"/>
  <c r="BD72" i="3"/>
  <c r="BC72" i="3"/>
  <c r="BD71" i="3"/>
  <c r="BC71" i="3"/>
  <c r="BD70" i="3"/>
  <c r="BC70" i="3"/>
  <c r="BD69" i="3"/>
  <c r="BC69" i="3"/>
  <c r="K16" i="7" l="1"/>
  <c r="N16" i="7"/>
  <c r="B22" i="7"/>
  <c r="G15" i="7"/>
  <c r="N15" i="7" s="1"/>
  <c r="B40" i="7"/>
  <c r="B36" i="7"/>
  <c r="B32" i="7"/>
  <c r="B28" i="7"/>
  <c r="B39" i="7"/>
  <c r="B35" i="7"/>
  <c r="B31" i="7"/>
  <c r="B27" i="7"/>
  <c r="B38" i="7"/>
  <c r="B34" i="7"/>
  <c r="B30" i="7"/>
  <c r="B26" i="7"/>
  <c r="B37" i="7"/>
  <c r="B33" i="7"/>
  <c r="B29" i="7"/>
  <c r="B24" i="7"/>
  <c r="B23" i="7"/>
  <c r="B25" i="7"/>
  <c r="B21" i="7"/>
  <c r="BC46" i="7" s="1"/>
  <c r="CU66" i="3"/>
  <c r="CM66" i="3"/>
  <c r="CP66" i="3" s="1"/>
  <c r="CH66" i="3"/>
  <c r="CK66" i="3" s="1"/>
  <c r="CC66" i="3"/>
  <c r="CF66" i="3" s="1"/>
  <c r="BX66" i="3"/>
  <c r="BS66" i="3"/>
  <c r="BN66" i="3"/>
  <c r="BQ66" i="3" s="1"/>
  <c r="BL66" i="3"/>
  <c r="CU65" i="3"/>
  <c r="CM65" i="3"/>
  <c r="CP65" i="3" s="1"/>
  <c r="CH65" i="3"/>
  <c r="CK65" i="3" s="1"/>
  <c r="CC65" i="3"/>
  <c r="CF65" i="3" s="1"/>
  <c r="BX65" i="3"/>
  <c r="BS65" i="3"/>
  <c r="BN65" i="3"/>
  <c r="BQ65" i="3" s="1"/>
  <c r="BL65" i="3"/>
  <c r="CU64" i="3"/>
  <c r="CM64" i="3"/>
  <c r="CN64" i="3" s="1"/>
  <c r="CH64" i="3"/>
  <c r="CI64" i="3" s="1"/>
  <c r="CC64" i="3"/>
  <c r="CD64" i="3" s="1"/>
  <c r="BX64" i="3"/>
  <c r="BS64" i="3"/>
  <c r="BN64" i="3"/>
  <c r="BO64" i="3" s="1"/>
  <c r="BJ64" i="3"/>
  <c r="BV66" i="3" l="1"/>
  <c r="BT64" i="3"/>
  <c r="BV65" i="3"/>
  <c r="BY64" i="3"/>
  <c r="CA65" i="3"/>
  <c r="CA66" i="3"/>
  <c r="K15" i="7"/>
  <c r="BC53" i="7"/>
  <c r="D24" i="7" s="1"/>
  <c r="G24" i="7" s="1"/>
  <c r="BF43" i="7"/>
  <c r="BC63" i="7"/>
  <c r="E29" i="7" s="1"/>
  <c r="BF49" i="7"/>
  <c r="BC71" i="7"/>
  <c r="D33" i="7" s="1"/>
  <c r="G33" i="7" s="1"/>
  <c r="BF53" i="7"/>
  <c r="BC79" i="7"/>
  <c r="D37" i="7" s="1"/>
  <c r="G37" i="7" s="1"/>
  <c r="BF57" i="7"/>
  <c r="BC85" i="7"/>
  <c r="F40" i="7" s="1"/>
  <c r="BF60" i="7"/>
  <c r="BC57" i="7"/>
  <c r="F26" i="7" s="1"/>
  <c r="BF45" i="7"/>
  <c r="BC65" i="7"/>
  <c r="F30" i="7" s="1"/>
  <c r="BF50" i="7"/>
  <c r="BC83" i="7"/>
  <c r="F39" i="7" s="1"/>
  <c r="BF59" i="7"/>
  <c r="BC61" i="7"/>
  <c r="F28" i="7" s="1"/>
  <c r="BF48" i="7"/>
  <c r="BC77" i="7"/>
  <c r="D36" i="7" s="1"/>
  <c r="G36" i="7" s="1"/>
  <c r="BF56" i="7"/>
  <c r="BC73" i="7"/>
  <c r="F34" i="7" s="1"/>
  <c r="BF54" i="7"/>
  <c r="BC81" i="7"/>
  <c r="D38" i="7" s="1"/>
  <c r="G38" i="7" s="1"/>
  <c r="BF58" i="7"/>
  <c r="F21" i="7"/>
  <c r="BF38" i="7"/>
  <c r="BC59" i="7"/>
  <c r="D27" i="7" s="1"/>
  <c r="G27" i="7" s="1"/>
  <c r="BF46" i="7"/>
  <c r="BC51" i="7"/>
  <c r="F23" i="7" s="1"/>
  <c r="BF40" i="7"/>
  <c r="BC69" i="7"/>
  <c r="F32" i="7" s="1"/>
  <c r="BF52" i="7"/>
  <c r="BC55" i="7"/>
  <c r="E25" i="7" s="1"/>
  <c r="BF44" i="7"/>
  <c r="BC67" i="7"/>
  <c r="D31" i="7" s="1"/>
  <c r="G31" i="7" s="1"/>
  <c r="BF51" i="7"/>
  <c r="BC49" i="7"/>
  <c r="D22" i="7" s="1"/>
  <c r="G22" i="7" s="1"/>
  <c r="BF39" i="7"/>
  <c r="BC75" i="7"/>
  <c r="F35" i="7" s="1"/>
  <c r="BF55" i="7"/>
  <c r="CE64" i="3"/>
  <c r="CN65" i="3"/>
  <c r="CI66" i="3"/>
  <c r="BU64" i="3"/>
  <c r="CO64" i="3"/>
  <c r="BY65" i="3"/>
  <c r="CD65" i="3"/>
  <c r="BQ64" i="3"/>
  <c r="CA64" i="3"/>
  <c r="CK64" i="3"/>
  <c r="BP64" i="3"/>
  <c r="BV64" i="3"/>
  <c r="BZ64" i="3"/>
  <c r="CF64" i="3"/>
  <c r="CJ64" i="3"/>
  <c r="CP64" i="3"/>
  <c r="BP65" i="3"/>
  <c r="CE65" i="3"/>
  <c r="CO65" i="3"/>
  <c r="BP66" i="3"/>
  <c r="CJ66" i="3"/>
  <c r="CO66" i="3"/>
  <c r="CS65" i="3"/>
  <c r="CT65" i="3"/>
  <c r="CS66" i="3"/>
  <c r="CN66" i="3"/>
  <c r="CJ65" i="3"/>
  <c r="CI65" i="3"/>
  <c r="CE66" i="3"/>
  <c r="CD66" i="3"/>
  <c r="BZ65" i="3"/>
  <c r="BZ66" i="3"/>
  <c r="BY66" i="3"/>
  <c r="BT66" i="3"/>
  <c r="BU66" i="3"/>
  <c r="BU65" i="3"/>
  <c r="BT65" i="3"/>
  <c r="BO65" i="3"/>
  <c r="BO66" i="3"/>
  <c r="BJ66" i="3"/>
  <c r="BK66" i="3"/>
  <c r="BJ65" i="3"/>
  <c r="BK65" i="3"/>
  <c r="BK64" i="3"/>
  <c r="BL64" i="3"/>
  <c r="CT66" i="3"/>
  <c r="CS64" i="3"/>
  <c r="CT64" i="3"/>
  <c r="C12" i="3"/>
  <c r="K24" i="7" l="1"/>
  <c r="N24" i="7"/>
  <c r="K37" i="7"/>
  <c r="N37" i="7"/>
  <c r="K38" i="7"/>
  <c r="N38" i="7"/>
  <c r="N33" i="7"/>
  <c r="K33" i="7"/>
  <c r="K22" i="7"/>
  <c r="N22" i="7"/>
  <c r="K31" i="7"/>
  <c r="N31" i="7"/>
  <c r="K27" i="7"/>
  <c r="N27" i="7"/>
  <c r="K36" i="7"/>
  <c r="N36" i="7"/>
  <c r="F29" i="7"/>
  <c r="F37" i="7"/>
  <c r="BO40" i="7"/>
  <c r="BN40" i="7"/>
  <c r="BM40" i="7"/>
  <c r="BL40" i="7"/>
  <c r="BK40" i="7"/>
  <c r="BJ40" i="7"/>
  <c r="BI40" i="7"/>
  <c r="BH40" i="7"/>
  <c r="BO53" i="7"/>
  <c r="BN53" i="7"/>
  <c r="BM53" i="7"/>
  <c r="BL53" i="7"/>
  <c r="BK53" i="7"/>
  <c r="BJ53" i="7"/>
  <c r="BI53" i="7"/>
  <c r="BH53" i="7"/>
  <c r="BN55" i="7"/>
  <c r="BM55" i="7"/>
  <c r="BL55" i="7"/>
  <c r="BK55" i="7"/>
  <c r="BJ55" i="7"/>
  <c r="BI55" i="7"/>
  <c r="BH55" i="7"/>
  <c r="BO55" i="7"/>
  <c r="BJ46" i="7"/>
  <c r="BI46" i="7"/>
  <c r="BH46" i="7"/>
  <c r="BO46" i="7"/>
  <c r="BN46" i="7"/>
  <c r="BM46" i="7"/>
  <c r="BK46" i="7"/>
  <c r="BL46" i="7"/>
  <c r="BJ59" i="7"/>
  <c r="BI59" i="7"/>
  <c r="BH59" i="7"/>
  <c r="BO59" i="7"/>
  <c r="BN59" i="7"/>
  <c r="BM59" i="7"/>
  <c r="BK59" i="7"/>
  <c r="BL59" i="7"/>
  <c r="BH49" i="7"/>
  <c r="BO49" i="7"/>
  <c r="BN49" i="7"/>
  <c r="BM49" i="7"/>
  <c r="BL49" i="7"/>
  <c r="BK49" i="7"/>
  <c r="BI49" i="7"/>
  <c r="BJ49" i="7"/>
  <c r="BM39" i="7"/>
  <c r="BL39" i="7"/>
  <c r="BK39" i="7"/>
  <c r="BJ39" i="7"/>
  <c r="BI39" i="7"/>
  <c r="BN39" i="7"/>
  <c r="BH39" i="7"/>
  <c r="BO39" i="7"/>
  <c r="BH38" i="7"/>
  <c r="BO38" i="7"/>
  <c r="BK38" i="7"/>
  <c r="BN38" i="7"/>
  <c r="BM38" i="7"/>
  <c r="BL38" i="7"/>
  <c r="BI38" i="7"/>
  <c r="BJ38" i="7"/>
  <c r="BM50" i="7"/>
  <c r="BL50" i="7"/>
  <c r="BK50" i="7"/>
  <c r="BJ50" i="7"/>
  <c r="BH50" i="7"/>
  <c r="BI50" i="7"/>
  <c r="BN50" i="7"/>
  <c r="BO50" i="7"/>
  <c r="BK43" i="7"/>
  <c r="BJ43" i="7"/>
  <c r="BI43" i="7"/>
  <c r="BO43" i="7"/>
  <c r="BN43" i="7"/>
  <c r="BH43" i="7"/>
  <c r="BL43" i="7"/>
  <c r="BM43" i="7"/>
  <c r="BH51" i="7"/>
  <c r="BO51" i="7"/>
  <c r="BN51" i="7"/>
  <c r="BM51" i="7"/>
  <c r="BL51" i="7"/>
  <c r="BK51" i="7"/>
  <c r="BJ51" i="7"/>
  <c r="BI51" i="7"/>
  <c r="BO58" i="7"/>
  <c r="BN58" i="7"/>
  <c r="BM58" i="7"/>
  <c r="BL58" i="7"/>
  <c r="BK58" i="7"/>
  <c r="BH58" i="7"/>
  <c r="BJ58" i="7"/>
  <c r="BI58" i="7"/>
  <c r="BO45" i="7"/>
  <c r="BN45" i="7"/>
  <c r="BM45" i="7"/>
  <c r="BL45" i="7"/>
  <c r="BK45" i="7"/>
  <c r="BH45" i="7"/>
  <c r="BJ45" i="7"/>
  <c r="BI45" i="7"/>
  <c r="BL44" i="7"/>
  <c r="BK44" i="7"/>
  <c r="BJ44" i="7"/>
  <c r="BI44" i="7"/>
  <c r="BH44" i="7"/>
  <c r="BO44" i="7"/>
  <c r="BM44" i="7"/>
  <c r="BN44" i="7"/>
  <c r="BI54" i="7"/>
  <c r="BO54" i="7"/>
  <c r="BN54" i="7"/>
  <c r="BM54" i="7"/>
  <c r="BL54" i="7"/>
  <c r="BJ54" i="7"/>
  <c r="BK54" i="7"/>
  <c r="BH54" i="7"/>
  <c r="BO60" i="7"/>
  <c r="BN60" i="7"/>
  <c r="BM60" i="7"/>
  <c r="BL60" i="7"/>
  <c r="BK60" i="7"/>
  <c r="BH60" i="7"/>
  <c r="BJ60" i="7"/>
  <c r="BI60" i="7"/>
  <c r="BK52" i="7"/>
  <c r="BH52" i="7"/>
  <c r="BJ52" i="7"/>
  <c r="BI52" i="7"/>
  <c r="BO52" i="7"/>
  <c r="BN52" i="7"/>
  <c r="BL52" i="7"/>
  <c r="BM52" i="7"/>
  <c r="BO56" i="7"/>
  <c r="BN56" i="7"/>
  <c r="BM56" i="7"/>
  <c r="BL56" i="7"/>
  <c r="BK56" i="7"/>
  <c r="BH56" i="7"/>
  <c r="BJ56" i="7"/>
  <c r="BI56" i="7"/>
  <c r="BL57" i="7"/>
  <c r="BK57" i="7"/>
  <c r="BJ57" i="7"/>
  <c r="BI57" i="7"/>
  <c r="BH57" i="7"/>
  <c r="BO57" i="7"/>
  <c r="BM57" i="7"/>
  <c r="BN57" i="7"/>
  <c r="D40" i="7"/>
  <c r="G40" i="7" s="1"/>
  <c r="BO48" i="7"/>
  <c r="BN48" i="7"/>
  <c r="BM48" i="7"/>
  <c r="BL48" i="7"/>
  <c r="BK48" i="7"/>
  <c r="BJ48" i="7"/>
  <c r="BH48" i="7"/>
  <c r="BI48" i="7"/>
  <c r="E26" i="7"/>
  <c r="E40" i="7"/>
  <c r="E37" i="7"/>
  <c r="E34" i="7"/>
  <c r="D34" i="7"/>
  <c r="G34" i="7" s="1"/>
  <c r="D32" i="7"/>
  <c r="G32" i="7" s="1"/>
  <c r="E21" i="7"/>
  <c r="D21" i="7"/>
  <c r="G21" i="7" s="1"/>
  <c r="D25" i="7"/>
  <c r="G25" i="7" s="1"/>
  <c r="E36" i="7"/>
  <c r="D26" i="7"/>
  <c r="G26" i="7" s="1"/>
  <c r="F22" i="7"/>
  <c r="E33" i="7"/>
  <c r="F24" i="7"/>
  <c r="E32" i="7"/>
  <c r="E31" i="7"/>
  <c r="E38" i="7"/>
  <c r="F38" i="7"/>
  <c r="F25" i="7"/>
  <c r="F31" i="7"/>
  <c r="E22" i="7"/>
  <c r="F36" i="7"/>
  <c r="E30" i="7"/>
  <c r="D23" i="7"/>
  <c r="G23" i="7" s="1"/>
  <c r="E28" i="7"/>
  <c r="D39" i="7"/>
  <c r="G39" i="7" s="1"/>
  <c r="E35" i="7"/>
  <c r="E23" i="7"/>
  <c r="D28" i="7"/>
  <c r="G28" i="7" s="1"/>
  <c r="E39" i="7"/>
  <c r="D35" i="7"/>
  <c r="G35" i="7" s="1"/>
  <c r="F27" i="7"/>
  <c r="D30" i="7"/>
  <c r="G30" i="7" s="1"/>
  <c r="E27" i="7"/>
  <c r="E24" i="7"/>
  <c r="F33" i="7"/>
  <c r="D29" i="7"/>
  <c r="G29" i="7" s="1"/>
  <c r="A23" i="6"/>
  <c r="G62" i="6"/>
  <c r="F62" i="6"/>
  <c r="E62" i="6"/>
  <c r="D62" i="6"/>
  <c r="C62" i="6"/>
  <c r="B62" i="6"/>
  <c r="A62" i="6"/>
  <c r="G61" i="6"/>
  <c r="F61" i="6"/>
  <c r="E61" i="6"/>
  <c r="D61" i="6"/>
  <c r="C61" i="6"/>
  <c r="B61" i="6"/>
  <c r="A61" i="6"/>
  <c r="G60" i="6"/>
  <c r="F60" i="6"/>
  <c r="E60" i="6"/>
  <c r="D60" i="6"/>
  <c r="C60" i="6"/>
  <c r="B60" i="6"/>
  <c r="A60" i="6"/>
  <c r="J59" i="6"/>
  <c r="I59" i="6"/>
  <c r="H59" i="6"/>
  <c r="G59" i="6"/>
  <c r="F59" i="6"/>
  <c r="E59" i="6"/>
  <c r="D59" i="6"/>
  <c r="C59" i="6"/>
  <c r="B59" i="6"/>
  <c r="A59" i="6"/>
  <c r="A58" i="6"/>
  <c r="J57" i="6"/>
  <c r="I57" i="6"/>
  <c r="H57" i="6"/>
  <c r="G57" i="6"/>
  <c r="F57" i="6"/>
  <c r="E57" i="6"/>
  <c r="D57" i="6"/>
  <c r="C57" i="6"/>
  <c r="B57" i="6"/>
  <c r="A57" i="6"/>
  <c r="J56" i="6"/>
  <c r="I56" i="6"/>
  <c r="H56" i="6"/>
  <c r="G56" i="6"/>
  <c r="F56" i="6"/>
  <c r="E56" i="6"/>
  <c r="D56" i="6"/>
  <c r="C56" i="6"/>
  <c r="B56" i="6"/>
  <c r="A56" i="6"/>
  <c r="J55" i="6"/>
  <c r="I55" i="6"/>
  <c r="H55" i="6"/>
  <c r="G55" i="6"/>
  <c r="F55" i="6"/>
  <c r="E55" i="6"/>
  <c r="D55" i="6"/>
  <c r="C55" i="6"/>
  <c r="B55" i="6"/>
  <c r="A55" i="6"/>
  <c r="J54" i="6"/>
  <c r="I54" i="6"/>
  <c r="H54" i="6"/>
  <c r="G54" i="6"/>
  <c r="F54" i="6"/>
  <c r="E54" i="6"/>
  <c r="D54" i="6"/>
  <c r="C54" i="6"/>
  <c r="B54" i="6"/>
  <c r="A54" i="6"/>
  <c r="J53" i="6"/>
  <c r="I53" i="6"/>
  <c r="H53" i="6"/>
  <c r="G53" i="6"/>
  <c r="F53" i="6"/>
  <c r="E53" i="6"/>
  <c r="D53" i="6"/>
  <c r="C53" i="6"/>
  <c r="B53" i="6"/>
  <c r="A53" i="6"/>
  <c r="J52" i="6"/>
  <c r="I52" i="6"/>
  <c r="H52" i="6"/>
  <c r="G52" i="6"/>
  <c r="F52" i="6"/>
  <c r="E52" i="6"/>
  <c r="D52" i="6"/>
  <c r="C52" i="6"/>
  <c r="B52" i="6"/>
  <c r="A52" i="6"/>
  <c r="J51" i="6"/>
  <c r="I51" i="6"/>
  <c r="H51" i="6"/>
  <c r="G51" i="6"/>
  <c r="F51" i="6"/>
  <c r="E51" i="6"/>
  <c r="D51" i="6"/>
  <c r="C51" i="6"/>
  <c r="B51" i="6"/>
  <c r="A51" i="6"/>
  <c r="A50" i="6"/>
  <c r="J49" i="6"/>
  <c r="I49" i="6"/>
  <c r="H49" i="6"/>
  <c r="G49" i="6"/>
  <c r="F49" i="6"/>
  <c r="E49" i="6"/>
  <c r="D49" i="6"/>
  <c r="C49" i="6"/>
  <c r="B49" i="6"/>
  <c r="A49" i="6"/>
  <c r="J48" i="6"/>
  <c r="I48" i="6"/>
  <c r="H48" i="6"/>
  <c r="G48" i="6"/>
  <c r="F48" i="6"/>
  <c r="E48" i="6"/>
  <c r="D48" i="6"/>
  <c r="C48" i="6"/>
  <c r="B48" i="6"/>
  <c r="A48" i="6"/>
  <c r="J47" i="6"/>
  <c r="I47" i="6"/>
  <c r="H47" i="6"/>
  <c r="G47" i="6"/>
  <c r="F47" i="6"/>
  <c r="E47" i="6"/>
  <c r="D47" i="6"/>
  <c r="C47" i="6"/>
  <c r="B47" i="6"/>
  <c r="A47" i="6"/>
  <c r="J46" i="6"/>
  <c r="I46" i="6"/>
  <c r="H46" i="6"/>
  <c r="G46" i="6"/>
  <c r="F46" i="6"/>
  <c r="E46" i="6"/>
  <c r="D46" i="6"/>
  <c r="C46" i="6"/>
  <c r="B46" i="6"/>
  <c r="A46" i="6"/>
  <c r="J45" i="6"/>
  <c r="I45" i="6"/>
  <c r="H45" i="6"/>
  <c r="G45" i="6"/>
  <c r="F45" i="6"/>
  <c r="E45" i="6"/>
  <c r="D45" i="6"/>
  <c r="C45" i="6"/>
  <c r="B45" i="6"/>
  <c r="A45" i="6"/>
  <c r="J44" i="6"/>
  <c r="I44" i="6"/>
  <c r="H44" i="6"/>
  <c r="G44" i="6"/>
  <c r="F44" i="6"/>
  <c r="E44" i="6"/>
  <c r="D44" i="6"/>
  <c r="C44" i="6"/>
  <c r="B44" i="6"/>
  <c r="A44" i="6"/>
  <c r="J43" i="6"/>
  <c r="I43" i="6"/>
  <c r="H43" i="6"/>
  <c r="G43" i="6"/>
  <c r="F43" i="6"/>
  <c r="E43" i="6"/>
  <c r="D43" i="6"/>
  <c r="C43" i="6"/>
  <c r="B43" i="6"/>
  <c r="A43" i="6"/>
  <c r="J42" i="6"/>
  <c r="I42" i="6"/>
  <c r="H42" i="6"/>
  <c r="G42" i="6"/>
  <c r="F42" i="6"/>
  <c r="E42" i="6"/>
  <c r="D42" i="6"/>
  <c r="C42" i="6"/>
  <c r="B42" i="6"/>
  <c r="A42" i="6"/>
  <c r="J41" i="6"/>
  <c r="I41" i="6"/>
  <c r="H41" i="6"/>
  <c r="G41" i="6"/>
  <c r="F41" i="6"/>
  <c r="E41" i="6"/>
  <c r="D41" i="6"/>
  <c r="C41" i="6"/>
  <c r="B41" i="6"/>
  <c r="A41" i="6"/>
  <c r="J40" i="6"/>
  <c r="I40" i="6"/>
  <c r="H40" i="6"/>
  <c r="G40" i="6"/>
  <c r="F40" i="6"/>
  <c r="E40" i="6"/>
  <c r="D40" i="6"/>
  <c r="C40" i="6"/>
  <c r="B40" i="6"/>
  <c r="A40" i="6"/>
  <c r="J39" i="6"/>
  <c r="I39" i="6"/>
  <c r="H39" i="6"/>
  <c r="G39" i="6"/>
  <c r="F39" i="6"/>
  <c r="E39" i="6"/>
  <c r="D39" i="6"/>
  <c r="C39" i="6"/>
  <c r="B39" i="6"/>
  <c r="A39" i="6"/>
  <c r="J38" i="6"/>
  <c r="I38" i="6"/>
  <c r="H38" i="6"/>
  <c r="G38" i="6"/>
  <c r="F38" i="6"/>
  <c r="E38" i="6"/>
  <c r="D38" i="6"/>
  <c r="C38" i="6"/>
  <c r="B38" i="6"/>
  <c r="A38" i="6"/>
  <c r="J37" i="6"/>
  <c r="I37" i="6"/>
  <c r="H37" i="6"/>
  <c r="G37" i="6"/>
  <c r="F37" i="6"/>
  <c r="E37" i="6"/>
  <c r="D37" i="6"/>
  <c r="C37" i="6"/>
  <c r="B37" i="6"/>
  <c r="A37" i="6"/>
  <c r="A36" i="6"/>
  <c r="J35" i="6"/>
  <c r="I35" i="6"/>
  <c r="H35" i="6"/>
  <c r="G35" i="6"/>
  <c r="F35" i="6"/>
  <c r="E35" i="6"/>
  <c r="D35" i="6"/>
  <c r="C35" i="6"/>
  <c r="B35" i="6"/>
  <c r="A35" i="6"/>
  <c r="J34" i="6"/>
  <c r="I34" i="6"/>
  <c r="H34" i="6"/>
  <c r="G34" i="6"/>
  <c r="F34" i="6"/>
  <c r="E34" i="6"/>
  <c r="D34" i="6"/>
  <c r="C34" i="6"/>
  <c r="B34" i="6"/>
  <c r="A34" i="6"/>
  <c r="J33" i="6"/>
  <c r="I33" i="6"/>
  <c r="H33" i="6"/>
  <c r="G33" i="6"/>
  <c r="F33" i="6"/>
  <c r="E33" i="6"/>
  <c r="D33" i="6"/>
  <c r="C33" i="6"/>
  <c r="B33" i="6"/>
  <c r="A33" i="6"/>
  <c r="J32" i="6"/>
  <c r="I32" i="6"/>
  <c r="H32" i="6"/>
  <c r="G32" i="6"/>
  <c r="F32" i="6"/>
  <c r="E32" i="6"/>
  <c r="D32" i="6"/>
  <c r="C32" i="6"/>
  <c r="B32" i="6"/>
  <c r="A32" i="6"/>
  <c r="J31" i="6"/>
  <c r="I31" i="6"/>
  <c r="H31" i="6"/>
  <c r="G31" i="6"/>
  <c r="F31" i="6"/>
  <c r="E31" i="6"/>
  <c r="D31" i="6"/>
  <c r="C31" i="6"/>
  <c r="B31" i="6"/>
  <c r="A31" i="6"/>
  <c r="A30" i="6"/>
  <c r="J29" i="6"/>
  <c r="I29" i="6"/>
  <c r="H29" i="6"/>
  <c r="G29" i="6"/>
  <c r="F29" i="6"/>
  <c r="E29" i="6"/>
  <c r="D29" i="6"/>
  <c r="C29" i="6"/>
  <c r="B29" i="6"/>
  <c r="A29" i="6"/>
  <c r="J28" i="6"/>
  <c r="I28" i="6"/>
  <c r="H28" i="6"/>
  <c r="G28" i="6"/>
  <c r="F28" i="6"/>
  <c r="E28" i="6"/>
  <c r="D28" i="6"/>
  <c r="C28" i="6"/>
  <c r="B28" i="6"/>
  <c r="A28" i="6"/>
  <c r="J27" i="6"/>
  <c r="I27" i="6"/>
  <c r="H27" i="6"/>
  <c r="G27" i="6"/>
  <c r="F27" i="6"/>
  <c r="E27" i="6"/>
  <c r="D27" i="6"/>
  <c r="C27" i="6"/>
  <c r="B27" i="6"/>
  <c r="A27" i="6"/>
  <c r="J26" i="6"/>
  <c r="I26" i="6"/>
  <c r="H26" i="6"/>
  <c r="G26" i="6"/>
  <c r="F26" i="6"/>
  <c r="E26" i="6"/>
  <c r="D26" i="6"/>
  <c r="C26" i="6"/>
  <c r="B26" i="6"/>
  <c r="A26" i="6"/>
  <c r="J25" i="6"/>
  <c r="I25" i="6"/>
  <c r="H25" i="6"/>
  <c r="G25" i="6"/>
  <c r="F25" i="6"/>
  <c r="E25" i="6"/>
  <c r="D25" i="6"/>
  <c r="C25" i="6"/>
  <c r="B25" i="6"/>
  <c r="A25" i="6"/>
  <c r="J24" i="6"/>
  <c r="I24" i="6"/>
  <c r="H24" i="6"/>
  <c r="G24" i="6"/>
  <c r="F24" i="6"/>
  <c r="E24" i="6"/>
  <c r="D24" i="6"/>
  <c r="C24" i="6"/>
  <c r="O24" i="6" s="1"/>
  <c r="B24" i="6"/>
  <c r="A24" i="6"/>
  <c r="A15" i="6"/>
  <c r="U15" i="3"/>
  <c r="U14" i="3"/>
  <c r="CS53" i="3"/>
  <c r="CS89" i="3"/>
  <c r="CS88" i="3"/>
  <c r="CS87" i="3"/>
  <c r="CS86" i="3"/>
  <c r="CS85" i="3"/>
  <c r="CS84" i="3"/>
  <c r="CS83" i="3"/>
  <c r="CS81" i="3"/>
  <c r="CS80" i="3"/>
  <c r="CS79" i="3"/>
  <c r="CS78" i="3"/>
  <c r="CS77" i="3"/>
  <c r="CS76" i="3"/>
  <c r="CS75" i="3"/>
  <c r="CS74" i="3"/>
  <c r="CS73" i="3"/>
  <c r="CS72" i="3"/>
  <c r="CS71" i="3"/>
  <c r="CS70" i="3"/>
  <c r="CS69" i="3"/>
  <c r="CS67" i="3"/>
  <c r="CS63" i="3"/>
  <c r="CS62" i="3"/>
  <c r="CS61" i="3"/>
  <c r="CS60" i="3"/>
  <c r="CS58" i="3"/>
  <c r="CS57" i="3"/>
  <c r="CS56" i="3"/>
  <c r="CS55" i="3"/>
  <c r="CS54" i="3"/>
  <c r="CU94" i="3"/>
  <c r="CU93" i="3"/>
  <c r="CU91" i="3"/>
  <c r="CM94" i="3"/>
  <c r="CN94" i="3" s="1"/>
  <c r="CM93" i="3"/>
  <c r="CN93" i="3" s="1"/>
  <c r="CM92" i="3"/>
  <c r="CN92" i="3" s="1"/>
  <c r="CM91" i="3"/>
  <c r="CN91" i="3" s="1"/>
  <c r="CM89" i="3"/>
  <c r="CN89" i="3" s="1"/>
  <c r="CM88" i="3"/>
  <c r="CN88" i="3" s="1"/>
  <c r="CM87" i="3"/>
  <c r="CN87" i="3" s="1"/>
  <c r="CM86" i="3"/>
  <c r="CN86" i="3" s="1"/>
  <c r="CM85" i="3"/>
  <c r="CN85" i="3" s="1"/>
  <c r="CM84" i="3"/>
  <c r="CN84" i="3" s="1"/>
  <c r="CM83" i="3"/>
  <c r="CN83" i="3" s="1"/>
  <c r="CM81" i="3"/>
  <c r="CN81" i="3" s="1"/>
  <c r="CM80" i="3"/>
  <c r="CN80" i="3" s="1"/>
  <c r="CM79" i="3"/>
  <c r="CN79" i="3" s="1"/>
  <c r="CM78" i="3"/>
  <c r="CN78" i="3" s="1"/>
  <c r="CM77" i="3"/>
  <c r="CN77" i="3" s="1"/>
  <c r="CM76" i="3"/>
  <c r="CN76" i="3" s="1"/>
  <c r="CM75" i="3"/>
  <c r="CN75" i="3" s="1"/>
  <c r="CM74" i="3"/>
  <c r="CN74" i="3" s="1"/>
  <c r="CM73" i="3"/>
  <c r="CN73" i="3" s="1"/>
  <c r="CM72" i="3"/>
  <c r="CN72" i="3" s="1"/>
  <c r="CM71" i="3"/>
  <c r="CN71" i="3" s="1"/>
  <c r="CM70" i="3"/>
  <c r="CN70" i="3" s="1"/>
  <c r="CM69" i="3"/>
  <c r="CN69" i="3" s="1"/>
  <c r="CM67" i="3"/>
  <c r="CN67" i="3" s="1"/>
  <c r="CM63" i="3"/>
  <c r="CN63" i="3" s="1"/>
  <c r="CM62" i="3"/>
  <c r="CN62" i="3" s="1"/>
  <c r="CM61" i="3"/>
  <c r="CN61" i="3" s="1"/>
  <c r="CM60" i="3"/>
  <c r="CN60" i="3" s="1"/>
  <c r="CM58" i="3"/>
  <c r="CN58" i="3" s="1"/>
  <c r="CM57" i="3"/>
  <c r="CN57" i="3" s="1"/>
  <c r="CM56" i="3"/>
  <c r="CN56" i="3" s="1"/>
  <c r="CM55" i="3"/>
  <c r="CN55" i="3" s="1"/>
  <c r="CM54" i="3"/>
  <c r="CN54" i="3" s="1"/>
  <c r="CM53" i="3"/>
  <c r="CO53" i="3" s="1"/>
  <c r="CH94" i="3"/>
  <c r="CI94" i="3" s="1"/>
  <c r="CH93" i="3"/>
  <c r="CI93" i="3" s="1"/>
  <c r="CH92" i="3"/>
  <c r="CH91" i="3"/>
  <c r="CI91" i="3" s="1"/>
  <c r="CH89" i="3"/>
  <c r="CI89" i="3" s="1"/>
  <c r="CH88" i="3"/>
  <c r="CI88" i="3" s="1"/>
  <c r="CH87" i="3"/>
  <c r="CI87" i="3" s="1"/>
  <c r="CH86" i="3"/>
  <c r="CI86" i="3" s="1"/>
  <c r="CH85" i="3"/>
  <c r="CI85" i="3" s="1"/>
  <c r="CH84" i="3"/>
  <c r="CI84" i="3" s="1"/>
  <c r="CH83" i="3"/>
  <c r="CI83" i="3" s="1"/>
  <c r="CH81" i="3"/>
  <c r="CI81" i="3" s="1"/>
  <c r="CH80" i="3"/>
  <c r="CI80" i="3" s="1"/>
  <c r="CH79" i="3"/>
  <c r="CI79" i="3" s="1"/>
  <c r="CH78" i="3"/>
  <c r="CI78" i="3" s="1"/>
  <c r="CH77" i="3"/>
  <c r="CI77" i="3" s="1"/>
  <c r="CH76" i="3"/>
  <c r="CI76" i="3" s="1"/>
  <c r="CH75" i="3"/>
  <c r="CI75" i="3" s="1"/>
  <c r="CH74" i="3"/>
  <c r="CI74" i="3" s="1"/>
  <c r="CH73" i="3"/>
  <c r="CI73" i="3" s="1"/>
  <c r="CH72" i="3"/>
  <c r="CI72" i="3" s="1"/>
  <c r="CH71" i="3"/>
  <c r="CI71" i="3" s="1"/>
  <c r="CH70" i="3"/>
  <c r="CI70" i="3" s="1"/>
  <c r="CH69" i="3"/>
  <c r="CI69" i="3" s="1"/>
  <c r="CH67" i="3"/>
  <c r="CI67" i="3" s="1"/>
  <c r="CH63" i="3"/>
  <c r="CI63" i="3" s="1"/>
  <c r="CH62" i="3"/>
  <c r="CI62" i="3" s="1"/>
  <c r="CH61" i="3"/>
  <c r="CI61" i="3" s="1"/>
  <c r="CH60" i="3"/>
  <c r="CI60" i="3" s="1"/>
  <c r="CH58" i="3"/>
  <c r="CI58" i="3" s="1"/>
  <c r="CH57" i="3"/>
  <c r="CI57" i="3" s="1"/>
  <c r="CH56" i="3"/>
  <c r="CI56" i="3" s="1"/>
  <c r="CH55" i="3"/>
  <c r="CI55" i="3" s="1"/>
  <c r="CH54" i="3"/>
  <c r="CI54" i="3" s="1"/>
  <c r="CH53" i="3"/>
  <c r="CI53" i="3" s="1"/>
  <c r="CC94" i="3"/>
  <c r="CD94" i="3" s="1"/>
  <c r="CC93" i="3"/>
  <c r="CD93" i="3" s="1"/>
  <c r="CC92" i="3"/>
  <c r="CD92" i="3" s="1"/>
  <c r="CC91" i="3"/>
  <c r="CD91" i="3" s="1"/>
  <c r="CC89" i="3"/>
  <c r="CD89" i="3" s="1"/>
  <c r="CC88" i="3"/>
  <c r="CD88" i="3" s="1"/>
  <c r="CC87" i="3"/>
  <c r="CD87" i="3" s="1"/>
  <c r="CC86" i="3"/>
  <c r="CD86" i="3" s="1"/>
  <c r="CC85" i="3"/>
  <c r="CD85" i="3" s="1"/>
  <c r="CC84" i="3"/>
  <c r="CD84" i="3" s="1"/>
  <c r="CC83" i="3"/>
  <c r="CD83" i="3" s="1"/>
  <c r="CC81" i="3"/>
  <c r="CD81" i="3" s="1"/>
  <c r="CC80" i="3"/>
  <c r="CD80" i="3" s="1"/>
  <c r="CC79" i="3"/>
  <c r="CD79" i="3" s="1"/>
  <c r="CC78" i="3"/>
  <c r="CD78" i="3" s="1"/>
  <c r="CC77" i="3"/>
  <c r="CD77" i="3" s="1"/>
  <c r="CC76" i="3"/>
  <c r="CD76" i="3" s="1"/>
  <c r="CC75" i="3"/>
  <c r="CD75" i="3" s="1"/>
  <c r="CC74" i="3"/>
  <c r="CD74" i="3" s="1"/>
  <c r="CC73" i="3"/>
  <c r="CD73" i="3" s="1"/>
  <c r="CC72" i="3"/>
  <c r="CD72" i="3" s="1"/>
  <c r="CC71" i="3"/>
  <c r="CD71" i="3" s="1"/>
  <c r="CC70" i="3"/>
  <c r="CD70" i="3" s="1"/>
  <c r="CC69" i="3"/>
  <c r="CD69" i="3" s="1"/>
  <c r="CC67" i="3"/>
  <c r="CD67" i="3" s="1"/>
  <c r="CC63" i="3"/>
  <c r="CD63" i="3" s="1"/>
  <c r="CC62" i="3"/>
  <c r="CD62" i="3" s="1"/>
  <c r="CC61" i="3"/>
  <c r="CD61" i="3" s="1"/>
  <c r="CC60" i="3"/>
  <c r="CD60" i="3" s="1"/>
  <c r="CC58" i="3"/>
  <c r="CD58" i="3" s="1"/>
  <c r="CC57" i="3"/>
  <c r="CD57" i="3" s="1"/>
  <c r="CC56" i="3"/>
  <c r="CD56" i="3" s="1"/>
  <c r="CC55" i="3"/>
  <c r="CD55" i="3" s="1"/>
  <c r="CC54" i="3"/>
  <c r="CD54" i="3" s="1"/>
  <c r="CC53" i="3"/>
  <c r="CE53" i="3" s="1"/>
  <c r="BX94" i="3"/>
  <c r="BX93" i="3"/>
  <c r="BX92" i="3"/>
  <c r="BX91" i="3"/>
  <c r="BX89" i="3"/>
  <c r="BX88" i="3"/>
  <c r="BX87" i="3"/>
  <c r="BX86" i="3"/>
  <c r="BX85" i="3"/>
  <c r="BX84" i="3"/>
  <c r="BX83" i="3"/>
  <c r="BX81" i="3"/>
  <c r="BX80" i="3"/>
  <c r="BX79" i="3"/>
  <c r="BX78" i="3"/>
  <c r="BX77" i="3"/>
  <c r="BX76" i="3"/>
  <c r="BX75" i="3"/>
  <c r="BX74" i="3"/>
  <c r="BX73" i="3"/>
  <c r="BX72" i="3"/>
  <c r="BX71" i="3"/>
  <c r="BX70" i="3"/>
  <c r="BX69" i="3"/>
  <c r="BX67" i="3"/>
  <c r="BX63" i="3"/>
  <c r="BX62" i="3"/>
  <c r="BX61" i="3"/>
  <c r="BX60" i="3"/>
  <c r="BX58" i="3"/>
  <c r="BX57" i="3"/>
  <c r="BX56" i="3"/>
  <c r="BX55" i="3"/>
  <c r="BX54" i="3"/>
  <c r="BX53" i="3"/>
  <c r="O33" i="6" l="1"/>
  <c r="O54" i="6"/>
  <c r="O61" i="6"/>
  <c r="O57" i="6"/>
  <c r="N34" i="7"/>
  <c r="K34" i="7"/>
  <c r="N26" i="7"/>
  <c r="K26" i="7"/>
  <c r="K29" i="7"/>
  <c r="N29" i="7"/>
  <c r="K39" i="7"/>
  <c r="N39" i="7"/>
  <c r="K35" i="7"/>
  <c r="N35" i="7"/>
  <c r="K30" i="7"/>
  <c r="N30" i="7"/>
  <c r="N25" i="7"/>
  <c r="K25" i="7"/>
  <c r="K28" i="7"/>
  <c r="N28" i="7"/>
  <c r="K23" i="7"/>
  <c r="N23" i="7"/>
  <c r="K21" i="7"/>
  <c r="N21" i="7"/>
  <c r="K40" i="7"/>
  <c r="N40" i="7"/>
  <c r="K32" i="7"/>
  <c r="N32" i="7"/>
  <c r="CI92" i="3"/>
  <c r="CS92" i="3"/>
  <c r="BY71" i="3"/>
  <c r="BY72" i="3"/>
  <c r="O42" i="6"/>
  <c r="O46" i="6"/>
  <c r="O59" i="6"/>
  <c r="BY61" i="3"/>
  <c r="BY73" i="3"/>
  <c r="BY81" i="3"/>
  <c r="BY91" i="3"/>
  <c r="O34" i="6"/>
  <c r="O51" i="6"/>
  <c r="O55" i="6"/>
  <c r="BY80" i="3"/>
  <c r="O25" i="6"/>
  <c r="O29" i="6"/>
  <c r="O38" i="6"/>
  <c r="CA53" i="3"/>
  <c r="BY62" i="3"/>
  <c r="BY74" i="3"/>
  <c r="BY83" i="3"/>
  <c r="BY92" i="3"/>
  <c r="O26" i="6"/>
  <c r="O39" i="6"/>
  <c r="O43" i="6"/>
  <c r="O47" i="6"/>
  <c r="O60" i="6"/>
  <c r="BY58" i="3"/>
  <c r="BY88" i="3"/>
  <c r="BY60" i="3"/>
  <c r="O31" i="6"/>
  <c r="O52" i="6"/>
  <c r="O56" i="6"/>
  <c r="BY79" i="3"/>
  <c r="BY89" i="3"/>
  <c r="BY54" i="3"/>
  <c r="BY84" i="3"/>
  <c r="BY55" i="3"/>
  <c r="BY67" i="3"/>
  <c r="BY76" i="3"/>
  <c r="BY85" i="3"/>
  <c r="BY94" i="3"/>
  <c r="O27" i="6"/>
  <c r="O40" i="6"/>
  <c r="O44" i="6"/>
  <c r="O48" i="6"/>
  <c r="BY63" i="3"/>
  <c r="BY75" i="3"/>
  <c r="BY93" i="3"/>
  <c r="O35" i="6"/>
  <c r="BY56" i="3"/>
  <c r="BY69" i="3"/>
  <c r="BY77" i="3"/>
  <c r="BY86" i="3"/>
  <c r="O32" i="6"/>
  <c r="O53" i="6"/>
  <c r="BY57" i="3"/>
  <c r="BY70" i="3"/>
  <c r="BY78" i="3"/>
  <c r="BY87" i="3"/>
  <c r="O28" i="6"/>
  <c r="O37" i="6"/>
  <c r="O41" i="6"/>
  <c r="O45" i="6"/>
  <c r="O49" i="6"/>
  <c r="O62" i="6"/>
  <c r="F44" i="7"/>
  <c r="F45" i="7" s="1"/>
  <c r="X11" i="7" s="1"/>
  <c r="Q12" i="3" s="1"/>
  <c r="Z12" i="3" s="1"/>
  <c r="Z17" i="3" s="1"/>
  <c r="E44" i="7"/>
  <c r="E45" i="7" s="1"/>
  <c r="S11" i="7" s="1"/>
  <c r="BL62" i="7"/>
  <c r="BW36" i="7" s="1"/>
  <c r="T21" i="7" s="1"/>
  <c r="BM62" i="7"/>
  <c r="BW37" i="7" s="1"/>
  <c r="T22" i="7" s="1"/>
  <c r="BN62" i="7"/>
  <c r="BW38" i="7" s="1"/>
  <c r="T23" i="7" s="1"/>
  <c r="BK62" i="7"/>
  <c r="BW35" i="7" s="1"/>
  <c r="T20" i="7" s="1"/>
  <c r="BO62" i="7"/>
  <c r="BW39" i="7" s="1"/>
  <c r="T24" i="7" s="1"/>
  <c r="BH62" i="7"/>
  <c r="BW32" i="7" s="1"/>
  <c r="T17" i="7" s="1"/>
  <c r="BJ62" i="7"/>
  <c r="BW34" i="7" s="1"/>
  <c r="T19" i="7" s="1"/>
  <c r="BI62" i="7"/>
  <c r="BW33" i="7" s="1"/>
  <c r="T18" i="7" s="1"/>
  <c r="CU53" i="3"/>
  <c r="CD53" i="3"/>
  <c r="CK61" i="3"/>
  <c r="CU92" i="3"/>
  <c r="CT92" i="3"/>
  <c r="CS93" i="3"/>
  <c r="CK60" i="3"/>
  <c r="CO62" i="3"/>
  <c r="CK63" i="3"/>
  <c r="CS91" i="3"/>
  <c r="CT53" i="3"/>
  <c r="CT60" i="3"/>
  <c r="CS94" i="3"/>
  <c r="CN53" i="3"/>
  <c r="CK62" i="3"/>
  <c r="BZ53" i="3"/>
  <c r="CT74" i="3"/>
  <c r="CT91" i="3"/>
  <c r="CT62" i="3"/>
  <c r="CT54" i="3"/>
  <c r="CP53" i="3"/>
  <c r="CO61" i="3"/>
  <c r="CO63" i="3"/>
  <c r="CK67" i="3"/>
  <c r="CK53" i="3"/>
  <c r="CJ60" i="3"/>
  <c r="CJ61" i="3"/>
  <c r="CJ62" i="3"/>
  <c r="CJ63" i="3"/>
  <c r="CJ67" i="3"/>
  <c r="CJ53" i="3"/>
  <c r="BY53" i="3"/>
  <c r="CU83" i="3"/>
  <c r="CU84" i="3"/>
  <c r="CU85" i="3"/>
  <c r="CU86" i="3"/>
  <c r="CU87" i="3"/>
  <c r="CU88" i="3"/>
  <c r="CU89" i="3"/>
  <c r="CT83" i="3"/>
  <c r="CT84" i="3"/>
  <c r="CT85" i="3"/>
  <c r="CT86" i="3"/>
  <c r="CT87" i="3"/>
  <c r="CT89" i="3"/>
  <c r="CT88" i="3"/>
  <c r="CU69" i="3"/>
  <c r="CU70" i="3"/>
  <c r="CU71" i="3"/>
  <c r="CU72" i="3"/>
  <c r="CU73" i="3"/>
  <c r="CU74" i="3"/>
  <c r="CU75" i="3"/>
  <c r="CU76" i="3"/>
  <c r="CU77" i="3"/>
  <c r="CU78" i="3"/>
  <c r="CU79" i="3"/>
  <c r="CU80" i="3"/>
  <c r="CU81" i="3"/>
  <c r="CT69" i="3"/>
  <c r="CT70" i="3"/>
  <c r="CT71" i="3"/>
  <c r="CT72" i="3"/>
  <c r="CT73" i="3"/>
  <c r="CT75" i="3"/>
  <c r="CT76" i="3"/>
  <c r="CT77" i="3"/>
  <c r="CT78" i="3"/>
  <c r="CT79" i="3"/>
  <c r="CT80" i="3"/>
  <c r="CT81" i="3"/>
  <c r="CU60" i="3"/>
  <c r="CU61" i="3"/>
  <c r="CU62" i="3"/>
  <c r="CU63" i="3"/>
  <c r="CU67" i="3"/>
  <c r="CT61" i="3"/>
  <c r="CT63" i="3"/>
  <c r="CT67" i="3"/>
  <c r="CU54" i="3"/>
  <c r="CU55" i="3"/>
  <c r="CU56" i="3"/>
  <c r="CU57" i="3"/>
  <c r="CU58" i="3"/>
  <c r="CT55" i="3"/>
  <c r="CT56" i="3"/>
  <c r="CT58" i="3"/>
  <c r="CT57" i="3"/>
  <c r="CT93" i="3"/>
  <c r="CT94" i="3"/>
  <c r="CP91" i="3"/>
  <c r="CP92" i="3"/>
  <c r="CP93" i="3"/>
  <c r="CP94" i="3"/>
  <c r="CO91" i="3"/>
  <c r="CO92" i="3"/>
  <c r="CO93" i="3"/>
  <c r="CO94" i="3"/>
  <c r="CP83" i="3"/>
  <c r="CP84" i="3"/>
  <c r="CP85" i="3"/>
  <c r="CP86" i="3"/>
  <c r="CP87" i="3"/>
  <c r="CP88" i="3"/>
  <c r="CP89" i="3"/>
  <c r="CO84" i="3"/>
  <c r="CO88" i="3"/>
  <c r="CO83" i="3"/>
  <c r="CO85" i="3"/>
  <c r="CO86" i="3"/>
  <c r="CO87" i="3"/>
  <c r="CO89" i="3"/>
  <c r="CP69" i="3"/>
  <c r="CP70" i="3"/>
  <c r="CP71" i="3"/>
  <c r="CP72" i="3"/>
  <c r="CP73" i="3"/>
  <c r="CP74" i="3"/>
  <c r="CP75" i="3"/>
  <c r="CP76" i="3"/>
  <c r="CP77" i="3"/>
  <c r="CP78" i="3"/>
  <c r="CP79" i="3"/>
  <c r="CP80" i="3"/>
  <c r="CP81" i="3"/>
  <c r="CO80" i="3"/>
  <c r="CO69" i="3"/>
  <c r="CO70" i="3"/>
  <c r="CO71" i="3"/>
  <c r="CO72" i="3"/>
  <c r="CO73" i="3"/>
  <c r="CO74" i="3"/>
  <c r="CO75" i="3"/>
  <c r="CO76" i="3"/>
  <c r="CO77" i="3"/>
  <c r="CO78" i="3"/>
  <c r="CO79" i="3"/>
  <c r="CO81" i="3"/>
  <c r="CP60" i="3"/>
  <c r="CP61" i="3"/>
  <c r="CP62" i="3"/>
  <c r="CP63" i="3"/>
  <c r="CP67" i="3"/>
  <c r="CO60" i="3"/>
  <c r="CO67" i="3"/>
  <c r="CP54" i="3"/>
  <c r="CP55" i="3"/>
  <c r="CP56" i="3"/>
  <c r="CP57" i="3"/>
  <c r="CP58" i="3"/>
  <c r="CO54" i="3"/>
  <c r="CO55" i="3"/>
  <c r="CO56" i="3"/>
  <c r="CO57" i="3"/>
  <c r="CO58" i="3"/>
  <c r="CK91" i="3"/>
  <c r="CK92" i="3"/>
  <c r="CK93" i="3"/>
  <c r="CK94" i="3"/>
  <c r="CJ91" i="3"/>
  <c r="CJ92" i="3"/>
  <c r="CJ93" i="3"/>
  <c r="CJ94" i="3"/>
  <c r="CK83" i="3"/>
  <c r="CK84" i="3"/>
  <c r="CK85" i="3"/>
  <c r="CK86" i="3"/>
  <c r="CK87" i="3"/>
  <c r="CK88" i="3"/>
  <c r="CK89" i="3"/>
  <c r="CJ83" i="3"/>
  <c r="CJ84" i="3"/>
  <c r="CJ85" i="3"/>
  <c r="CJ86" i="3"/>
  <c r="CJ87" i="3"/>
  <c r="CJ88" i="3"/>
  <c r="CJ89" i="3"/>
  <c r="CK69" i="3"/>
  <c r="CK70" i="3"/>
  <c r="CK71" i="3"/>
  <c r="CK72" i="3"/>
  <c r="CK73" i="3"/>
  <c r="CK74" i="3"/>
  <c r="CK75" i="3"/>
  <c r="CK76" i="3"/>
  <c r="CK77" i="3"/>
  <c r="CK78" i="3"/>
  <c r="CK79" i="3"/>
  <c r="CK80" i="3"/>
  <c r="CK81" i="3"/>
  <c r="CJ69" i="3"/>
  <c r="CJ70" i="3"/>
  <c r="CJ71" i="3"/>
  <c r="CJ72" i="3"/>
  <c r="CJ73" i="3"/>
  <c r="CJ74" i="3"/>
  <c r="CJ75" i="3"/>
  <c r="CJ76" i="3"/>
  <c r="CJ77" i="3"/>
  <c r="CJ78" i="3"/>
  <c r="CJ79" i="3"/>
  <c r="CJ80" i="3"/>
  <c r="CJ81" i="3"/>
  <c r="CK54" i="3"/>
  <c r="CK55" i="3"/>
  <c r="CK56" i="3"/>
  <c r="CK57" i="3"/>
  <c r="CK58" i="3"/>
  <c r="CJ54" i="3"/>
  <c r="CJ55" i="3"/>
  <c r="CJ56" i="3"/>
  <c r="CJ57" i="3"/>
  <c r="CJ58" i="3"/>
  <c r="CF53" i="3"/>
  <c r="CF91" i="3"/>
  <c r="CF92" i="3"/>
  <c r="CF93" i="3"/>
  <c r="CF94" i="3"/>
  <c r="CE91" i="3"/>
  <c r="CE92" i="3"/>
  <c r="CE93" i="3"/>
  <c r="CE94" i="3"/>
  <c r="CF83" i="3"/>
  <c r="CF84" i="3"/>
  <c r="CF85" i="3"/>
  <c r="CF86" i="3"/>
  <c r="CF87" i="3"/>
  <c r="CF88" i="3"/>
  <c r="CF89" i="3"/>
  <c r="CE83" i="3"/>
  <c r="CE84" i="3"/>
  <c r="CE85" i="3"/>
  <c r="CE86" i="3"/>
  <c r="CE87" i="3"/>
  <c r="CE88" i="3"/>
  <c r="CE89" i="3"/>
  <c r="CF69" i="3"/>
  <c r="CF70" i="3"/>
  <c r="CF71" i="3"/>
  <c r="CF72" i="3"/>
  <c r="CF73" i="3"/>
  <c r="CF74" i="3"/>
  <c r="CF75" i="3"/>
  <c r="CF76" i="3"/>
  <c r="CF77" i="3"/>
  <c r="CF78" i="3"/>
  <c r="CF79" i="3"/>
  <c r="CF80" i="3"/>
  <c r="CF81" i="3"/>
  <c r="CE69" i="3"/>
  <c r="CE70" i="3"/>
  <c r="CE71" i="3"/>
  <c r="CE72" i="3"/>
  <c r="CE73" i="3"/>
  <c r="CE74" i="3"/>
  <c r="CE75" i="3"/>
  <c r="CE76" i="3"/>
  <c r="CE77" i="3"/>
  <c r="CE78" i="3"/>
  <c r="CE79" i="3"/>
  <c r="CE80" i="3"/>
  <c r="CE81" i="3"/>
  <c r="CF60" i="3"/>
  <c r="CF61" i="3"/>
  <c r="CF62" i="3"/>
  <c r="CF63" i="3"/>
  <c r="CF67" i="3"/>
  <c r="CE60" i="3"/>
  <c r="CE61" i="3"/>
  <c r="CE62" i="3"/>
  <c r="CE63" i="3"/>
  <c r="CE67" i="3"/>
  <c r="CF54" i="3"/>
  <c r="CF55" i="3"/>
  <c r="CF56" i="3"/>
  <c r="CF57" i="3"/>
  <c r="CF58" i="3"/>
  <c r="CE57" i="3"/>
  <c r="CE54" i="3"/>
  <c r="CE55" i="3"/>
  <c r="CE56" i="3"/>
  <c r="CE58" i="3"/>
  <c r="CA91" i="3"/>
  <c r="CA92" i="3"/>
  <c r="CA93" i="3"/>
  <c r="CA94" i="3"/>
  <c r="BZ91" i="3"/>
  <c r="BZ92" i="3"/>
  <c r="BZ93" i="3"/>
  <c r="BZ94" i="3"/>
  <c r="CA83" i="3"/>
  <c r="CA84" i="3"/>
  <c r="CA85" i="3"/>
  <c r="CA86" i="3"/>
  <c r="CA87" i="3"/>
  <c r="CA88" i="3"/>
  <c r="CA89" i="3"/>
  <c r="BZ83" i="3"/>
  <c r="BZ84" i="3"/>
  <c r="BZ85" i="3"/>
  <c r="BZ86" i="3"/>
  <c r="BZ87" i="3"/>
  <c r="BZ88" i="3"/>
  <c r="BZ89" i="3"/>
  <c r="CA69" i="3"/>
  <c r="CA70" i="3"/>
  <c r="CA71" i="3"/>
  <c r="CA72" i="3"/>
  <c r="CA73" i="3"/>
  <c r="CA74" i="3"/>
  <c r="CA75" i="3"/>
  <c r="CA76" i="3"/>
  <c r="CA77" i="3"/>
  <c r="CA78" i="3"/>
  <c r="CA79" i="3"/>
  <c r="CA80" i="3"/>
  <c r="CA81" i="3"/>
  <c r="BZ69" i="3"/>
  <c r="BZ70" i="3"/>
  <c r="BZ71" i="3"/>
  <c r="BZ72" i="3"/>
  <c r="BZ73" i="3"/>
  <c r="BZ74" i="3"/>
  <c r="BZ75" i="3"/>
  <c r="BZ76" i="3"/>
  <c r="BZ77" i="3"/>
  <c r="BZ78" i="3"/>
  <c r="BZ79" i="3"/>
  <c r="BZ80" i="3"/>
  <c r="BZ81" i="3"/>
  <c r="CA60" i="3"/>
  <c r="CA61" i="3"/>
  <c r="CA62" i="3"/>
  <c r="CA63" i="3"/>
  <c r="CA67" i="3"/>
  <c r="BZ60" i="3"/>
  <c r="BZ61" i="3"/>
  <c r="BZ62" i="3"/>
  <c r="BZ63" i="3"/>
  <c r="BZ67" i="3"/>
  <c r="CA54" i="3"/>
  <c r="CA55" i="3"/>
  <c r="CA56" i="3"/>
  <c r="CA57" i="3"/>
  <c r="CA58" i="3"/>
  <c r="BZ54" i="3"/>
  <c r="BZ55" i="3"/>
  <c r="BZ56" i="3"/>
  <c r="BZ57" i="3"/>
  <c r="BZ58" i="3"/>
  <c r="BS94" i="3"/>
  <c r="BS93" i="3"/>
  <c r="BS92" i="3"/>
  <c r="BS91" i="3"/>
  <c r="BS89" i="3"/>
  <c r="BS88" i="3"/>
  <c r="BS87" i="3"/>
  <c r="BS86" i="3"/>
  <c r="BS85" i="3"/>
  <c r="BS84" i="3"/>
  <c r="BS83" i="3"/>
  <c r="BS81" i="3"/>
  <c r="BS80" i="3"/>
  <c r="BS79" i="3"/>
  <c r="BS78" i="3"/>
  <c r="BS77" i="3"/>
  <c r="BS76" i="3"/>
  <c r="BS75" i="3"/>
  <c r="BS74" i="3"/>
  <c r="BS73" i="3"/>
  <c r="BS72" i="3"/>
  <c r="BS71" i="3"/>
  <c r="BS70" i="3"/>
  <c r="BS69" i="3"/>
  <c r="BS67" i="3"/>
  <c r="BS63" i="3"/>
  <c r="BS62" i="3"/>
  <c r="BS61" i="3"/>
  <c r="BS60" i="3"/>
  <c r="BS58" i="3"/>
  <c r="BS57" i="3"/>
  <c r="BS56" i="3"/>
  <c r="BS55" i="3"/>
  <c r="BS54" i="3"/>
  <c r="BS53" i="3"/>
  <c r="BN94" i="3"/>
  <c r="BO94" i="3" s="1"/>
  <c r="BN93" i="3"/>
  <c r="BO93" i="3" s="1"/>
  <c r="BN92" i="3"/>
  <c r="BO92" i="3" s="1"/>
  <c r="BN91" i="3"/>
  <c r="BN89" i="3"/>
  <c r="BO89" i="3" s="1"/>
  <c r="BN88" i="3"/>
  <c r="BO88" i="3" s="1"/>
  <c r="BN87" i="3"/>
  <c r="BO87" i="3" s="1"/>
  <c r="BN86" i="3"/>
  <c r="BO86" i="3" s="1"/>
  <c r="BN85" i="3"/>
  <c r="BO85" i="3" s="1"/>
  <c r="BN84" i="3"/>
  <c r="BO84" i="3" s="1"/>
  <c r="BN83" i="3"/>
  <c r="BO83" i="3" s="1"/>
  <c r="BN81" i="3"/>
  <c r="BQ81" i="3" s="1"/>
  <c r="BN80" i="3"/>
  <c r="BQ80" i="3" s="1"/>
  <c r="BN79" i="3"/>
  <c r="BQ79" i="3" s="1"/>
  <c r="BN78" i="3"/>
  <c r="BQ78" i="3" s="1"/>
  <c r="BN77" i="3"/>
  <c r="BQ77" i="3" s="1"/>
  <c r="BN76" i="3"/>
  <c r="BQ76" i="3" s="1"/>
  <c r="BN75" i="3"/>
  <c r="BQ75" i="3" s="1"/>
  <c r="BN74" i="3"/>
  <c r="BQ74" i="3" s="1"/>
  <c r="BN73" i="3"/>
  <c r="BQ73" i="3" s="1"/>
  <c r="BN72" i="3"/>
  <c r="BQ72" i="3" s="1"/>
  <c r="BN71" i="3"/>
  <c r="BQ71" i="3" s="1"/>
  <c r="BN70" i="3"/>
  <c r="BQ70" i="3" s="1"/>
  <c r="BN69" i="3"/>
  <c r="BQ69" i="3" s="1"/>
  <c r="BN67" i="3"/>
  <c r="BO67" i="3" s="1"/>
  <c r="BN63" i="3"/>
  <c r="BO63" i="3" s="1"/>
  <c r="BN62" i="3"/>
  <c r="BO62" i="3" s="1"/>
  <c r="BN61" i="3"/>
  <c r="BO61" i="3" s="1"/>
  <c r="BN60" i="3"/>
  <c r="BO60" i="3" s="1"/>
  <c r="BN58" i="3"/>
  <c r="BO58" i="3" s="1"/>
  <c r="BN57" i="3"/>
  <c r="BO57" i="3" s="1"/>
  <c r="BN56" i="3"/>
  <c r="BO56" i="3" s="1"/>
  <c r="BN55" i="3"/>
  <c r="BO55" i="3" s="1"/>
  <c r="BN54" i="3"/>
  <c r="BO54" i="3" s="1"/>
  <c r="BN53" i="3"/>
  <c r="BO53" i="3" s="1"/>
  <c r="BF53" i="3"/>
  <c r="BI94" i="3"/>
  <c r="BJ94" i="3" s="1"/>
  <c r="BI93" i="3"/>
  <c r="BL93" i="3" s="1"/>
  <c r="BI92" i="3"/>
  <c r="BJ92" i="3" s="1"/>
  <c r="BI91" i="3"/>
  <c r="BL91" i="3" s="1"/>
  <c r="BL89" i="3"/>
  <c r="BJ88" i="3"/>
  <c r="BL87" i="3"/>
  <c r="BJ86" i="3"/>
  <c r="BL85" i="3"/>
  <c r="BJ84" i="3"/>
  <c r="BJ83" i="3"/>
  <c r="BJ81" i="3"/>
  <c r="BJ80" i="3"/>
  <c r="BJ79" i="3"/>
  <c r="BJ78" i="3"/>
  <c r="BJ77" i="3"/>
  <c r="BJ76" i="3"/>
  <c r="BJ75" i="3"/>
  <c r="BJ74" i="3"/>
  <c r="BJ73" i="3"/>
  <c r="BJ72" i="3"/>
  <c r="BJ71" i="3"/>
  <c r="BJ70" i="3"/>
  <c r="BJ69" i="3"/>
  <c r="BJ67" i="3"/>
  <c r="BJ63" i="3"/>
  <c r="BJ62" i="3"/>
  <c r="BJ61" i="3"/>
  <c r="BJ60" i="3"/>
  <c r="BJ58" i="3"/>
  <c r="BJ57" i="3"/>
  <c r="BJ56" i="3"/>
  <c r="BJ55" i="3"/>
  <c r="BJ54" i="3"/>
  <c r="BI53" i="3"/>
  <c r="BK53" i="3" s="1"/>
  <c r="J100" i="3"/>
  <c r="J106" i="3" s="1"/>
  <c r="I71" i="6" s="1"/>
  <c r="I100" i="3"/>
  <c r="I106" i="3" s="1"/>
  <c r="H71" i="6" s="1"/>
  <c r="H100" i="3"/>
  <c r="H106" i="3" s="1"/>
  <c r="G71" i="6" s="1"/>
  <c r="G100" i="3"/>
  <c r="G106" i="3" s="1"/>
  <c r="F71" i="6" s="1"/>
  <c r="F100" i="3"/>
  <c r="F106" i="3" s="1"/>
  <c r="E71" i="6" s="1"/>
  <c r="J12" i="3"/>
  <c r="J94" i="3" s="1"/>
  <c r="I12" i="3"/>
  <c r="I94" i="3" s="1"/>
  <c r="H67" i="6" s="1"/>
  <c r="H12" i="3"/>
  <c r="H94" i="3" s="1"/>
  <c r="G67" i="6" s="1"/>
  <c r="G12" i="3"/>
  <c r="G94" i="3" s="1"/>
  <c r="F67" i="6" s="1"/>
  <c r="F12" i="3"/>
  <c r="F94" i="3" s="1"/>
  <c r="E67" i="6" s="1"/>
  <c r="E12" i="3"/>
  <c r="E94" i="3" s="1"/>
  <c r="D67" i="6" s="1"/>
  <c r="D12" i="3"/>
  <c r="AC12" i="3" s="1"/>
  <c r="E100" i="3"/>
  <c r="E106" i="3" s="1"/>
  <c r="D71" i="6" s="1"/>
  <c r="D100" i="3"/>
  <c r="D106" i="3" s="1"/>
  <c r="C71" i="6" s="1"/>
  <c r="AD12" i="3"/>
  <c r="Z14" i="3"/>
  <c r="Z15" i="3"/>
  <c r="M76" i="6"/>
  <c r="D76" i="6"/>
  <c r="O17" i="6"/>
  <c r="O16" i="6"/>
  <c r="DF59" i="3" l="1"/>
  <c r="DK59" i="3"/>
  <c r="DP59" i="3"/>
  <c r="O71" i="6"/>
  <c r="BV61" i="3"/>
  <c r="BT73" i="3"/>
  <c r="BT81" i="3"/>
  <c r="DP90" i="3"/>
  <c r="BT72" i="3"/>
  <c r="BT53" i="3"/>
  <c r="BV62" i="3"/>
  <c r="BT74" i="3"/>
  <c r="BT83" i="3"/>
  <c r="BT92" i="3"/>
  <c r="BT75" i="3"/>
  <c r="BT93" i="3"/>
  <c r="BT89" i="3"/>
  <c r="BT54" i="3"/>
  <c r="BV63" i="3"/>
  <c r="BT84" i="3"/>
  <c r="BT55" i="3"/>
  <c r="BV67" i="3"/>
  <c r="BT76" i="3"/>
  <c r="BT85" i="3"/>
  <c r="BT94" i="3"/>
  <c r="DP68" i="3"/>
  <c r="BV60" i="3"/>
  <c r="DK68" i="3"/>
  <c r="BT56" i="3"/>
  <c r="BT69" i="3"/>
  <c r="BT77" i="3"/>
  <c r="BT86" i="3"/>
  <c r="BT80" i="3"/>
  <c r="BT57" i="3"/>
  <c r="BT70" i="3"/>
  <c r="BT78" i="3"/>
  <c r="BT87" i="3"/>
  <c r="BT58" i="3"/>
  <c r="BT71" i="3"/>
  <c r="BT79" i="3"/>
  <c r="BT88" i="3"/>
  <c r="DO96" i="3"/>
  <c r="DP82" i="3"/>
  <c r="I67" i="6"/>
  <c r="K94" i="3"/>
  <c r="J67" i="6" s="1"/>
  <c r="P12" i="3"/>
  <c r="U12" i="3" s="1"/>
  <c r="V17" i="3" s="1"/>
  <c r="BW43" i="7"/>
  <c r="T26" i="7" s="1"/>
  <c r="T44" i="7" s="1"/>
  <c r="O19" i="6"/>
  <c r="CL68" i="3"/>
  <c r="CU96" i="3"/>
  <c r="BU61" i="3"/>
  <c r="BT67" i="3"/>
  <c r="BL63" i="3"/>
  <c r="BV53" i="3"/>
  <c r="BU60" i="3"/>
  <c r="BL71" i="3"/>
  <c r="AE12" i="3"/>
  <c r="B15" i="6"/>
  <c r="BQ53" i="3"/>
  <c r="BU53" i="3"/>
  <c r="BT60" i="3"/>
  <c r="BU67" i="3"/>
  <c r="CL82" i="3"/>
  <c r="CQ82" i="3"/>
  <c r="BU73" i="3"/>
  <c r="BT63" i="3"/>
  <c r="BU75" i="3"/>
  <c r="BP53" i="3"/>
  <c r="BL75" i="3"/>
  <c r="BK63" i="3"/>
  <c r="BF54" i="3"/>
  <c r="BF55" i="3" s="1"/>
  <c r="BF56" i="3" s="1"/>
  <c r="BF57" i="3" s="1"/>
  <c r="BF58" i="3" s="1"/>
  <c r="BF59" i="3" s="1"/>
  <c r="BF60" i="3" s="1"/>
  <c r="BF61" i="3" s="1"/>
  <c r="BF62" i="3" s="1"/>
  <c r="BF63" i="3" s="1"/>
  <c r="BF67" i="3" s="1"/>
  <c r="BF68" i="3" s="1"/>
  <c r="BF69" i="3" s="1"/>
  <c r="BF70" i="3" s="1"/>
  <c r="BF71" i="3" s="1"/>
  <c r="BF72" i="3" s="1"/>
  <c r="BF73" i="3" s="1"/>
  <c r="BF74" i="3" s="1"/>
  <c r="BF75" i="3" s="1"/>
  <c r="BF76" i="3" s="1"/>
  <c r="BF77" i="3" s="1"/>
  <c r="BF78" i="3" s="1"/>
  <c r="BF79" i="3" s="1"/>
  <c r="BF80" i="3" s="1"/>
  <c r="BF81" i="3" s="1"/>
  <c r="BF82" i="3" s="1"/>
  <c r="BF83" i="3" s="1"/>
  <c r="BF84" i="3" s="1"/>
  <c r="BF85" i="3" s="1"/>
  <c r="BF86" i="3" s="1"/>
  <c r="BF87" i="3" s="1"/>
  <c r="BF88" i="3" s="1"/>
  <c r="BF89" i="3" s="1"/>
  <c r="BF90" i="3" s="1"/>
  <c r="BF91" i="3" s="1"/>
  <c r="CL95" i="3" s="1"/>
  <c r="CB59" i="3"/>
  <c r="CV59" i="3"/>
  <c r="CG59" i="3"/>
  <c r="CQ59" i="3"/>
  <c r="CL59" i="3"/>
  <c r="CQ68" i="3"/>
  <c r="CQ90" i="3"/>
  <c r="CL90" i="3"/>
  <c r="CG68" i="3"/>
  <c r="CG82" i="3"/>
  <c r="CG90" i="3"/>
  <c r="CB82" i="3"/>
  <c r="CB68" i="3"/>
  <c r="CB90" i="3"/>
  <c r="BT91" i="3"/>
  <c r="BT61" i="3"/>
  <c r="BU62" i="3"/>
  <c r="BU69" i="3"/>
  <c r="BU77" i="3"/>
  <c r="BT62" i="3"/>
  <c r="BU63" i="3"/>
  <c r="BU71" i="3"/>
  <c r="BO91" i="3"/>
  <c r="CV90" i="3"/>
  <c r="CV82" i="3"/>
  <c r="CV68" i="3"/>
  <c r="BR82" i="3"/>
  <c r="BL81" i="3"/>
  <c r="BL94" i="3"/>
  <c r="BK86" i="3"/>
  <c r="BL60" i="3"/>
  <c r="BL67" i="3"/>
  <c r="BL72" i="3"/>
  <c r="BL76" i="3"/>
  <c r="BK83" i="3"/>
  <c r="BL86" i="3"/>
  <c r="BO69" i="3"/>
  <c r="DC96" i="3" s="1"/>
  <c r="M93" i="3" s="1"/>
  <c r="L66" i="6" s="1"/>
  <c r="BO70" i="3"/>
  <c r="BO71" i="3"/>
  <c r="BO72" i="3"/>
  <c r="BO73" i="3"/>
  <c r="BO74" i="3"/>
  <c r="BO75" i="3"/>
  <c r="BO76" i="3"/>
  <c r="BO77" i="3"/>
  <c r="BO78" i="3"/>
  <c r="BO79" i="3"/>
  <c r="BO80" i="3"/>
  <c r="BO81" i="3"/>
  <c r="BP83" i="3"/>
  <c r="BP85" i="3"/>
  <c r="BU55" i="3"/>
  <c r="BU57" i="3"/>
  <c r="BU76" i="3"/>
  <c r="BU78" i="3"/>
  <c r="BK94" i="3"/>
  <c r="BL61" i="3"/>
  <c r="BL69" i="3"/>
  <c r="BL73" i="3"/>
  <c r="BL77" i="3"/>
  <c r="BL83" i="3"/>
  <c r="BL92" i="3"/>
  <c r="BP69" i="3"/>
  <c r="BP70" i="3"/>
  <c r="BP71" i="3"/>
  <c r="BP72" i="3"/>
  <c r="BP73" i="3"/>
  <c r="BP74" i="3"/>
  <c r="BP75" i="3"/>
  <c r="BP76" i="3"/>
  <c r="BP77" i="3"/>
  <c r="BP78" i="3"/>
  <c r="BP79" i="3"/>
  <c r="BP80" i="3"/>
  <c r="BP81" i="3"/>
  <c r="BU70" i="3"/>
  <c r="BU72" i="3"/>
  <c r="BL62" i="3"/>
  <c r="BL70" i="3"/>
  <c r="BL74" i="3"/>
  <c r="BL80" i="3"/>
  <c r="BL84" i="3"/>
  <c r="BL88" i="3"/>
  <c r="BP84" i="3"/>
  <c r="BU54" i="3"/>
  <c r="BU56" i="3"/>
  <c r="BU74" i="3"/>
  <c r="BV91" i="3"/>
  <c r="BV92" i="3"/>
  <c r="BV93" i="3"/>
  <c r="BV94" i="3"/>
  <c r="BU91" i="3"/>
  <c r="BU92" i="3"/>
  <c r="BU93" i="3"/>
  <c r="BU94" i="3"/>
  <c r="BV83" i="3"/>
  <c r="BV84" i="3"/>
  <c r="BV85" i="3"/>
  <c r="BV86" i="3"/>
  <c r="BV87" i="3"/>
  <c r="BV88" i="3"/>
  <c r="BV89" i="3"/>
  <c r="BU83" i="3"/>
  <c r="BU84" i="3"/>
  <c r="BU85" i="3"/>
  <c r="BU86" i="3"/>
  <c r="BU87" i="3"/>
  <c r="BU88" i="3"/>
  <c r="BU89" i="3"/>
  <c r="BV69" i="3"/>
  <c r="BV70" i="3"/>
  <c r="BV71" i="3"/>
  <c r="BV72" i="3"/>
  <c r="BV73" i="3"/>
  <c r="BV74" i="3"/>
  <c r="BV75" i="3"/>
  <c r="BV76" i="3"/>
  <c r="BV77" i="3"/>
  <c r="BV78" i="3"/>
  <c r="BV79" i="3"/>
  <c r="BV80" i="3"/>
  <c r="BV81" i="3"/>
  <c r="BU79" i="3"/>
  <c r="BU80" i="3"/>
  <c r="BU81" i="3"/>
  <c r="BV54" i="3"/>
  <c r="BV55" i="3"/>
  <c r="BV56" i="3"/>
  <c r="BV57" i="3"/>
  <c r="BV58" i="3"/>
  <c r="BU58" i="3"/>
  <c r="BQ91" i="3"/>
  <c r="BQ92" i="3"/>
  <c r="BQ93" i="3"/>
  <c r="BQ94" i="3"/>
  <c r="BP91" i="3"/>
  <c r="BP92" i="3"/>
  <c r="BP93" i="3"/>
  <c r="BP94" i="3"/>
  <c r="BQ83" i="3"/>
  <c r="BQ84" i="3"/>
  <c r="BQ85" i="3"/>
  <c r="BQ86" i="3"/>
  <c r="BQ87" i="3"/>
  <c r="BQ88" i="3"/>
  <c r="BQ89" i="3"/>
  <c r="BP86" i="3"/>
  <c r="BP87" i="3"/>
  <c r="BP88" i="3"/>
  <c r="BP89" i="3"/>
  <c r="BQ60" i="3"/>
  <c r="BQ61" i="3"/>
  <c r="BQ62" i="3"/>
  <c r="BQ63" i="3"/>
  <c r="BQ67" i="3"/>
  <c r="BP60" i="3"/>
  <c r="BP61" i="3"/>
  <c r="BP62" i="3"/>
  <c r="BP63" i="3"/>
  <c r="BP67" i="3"/>
  <c r="BQ54" i="3"/>
  <c r="BQ55" i="3"/>
  <c r="BQ56" i="3"/>
  <c r="BQ57" i="3"/>
  <c r="BQ58" i="3"/>
  <c r="BP54" i="3"/>
  <c r="BP55" i="3"/>
  <c r="BP56" i="3"/>
  <c r="BP57" i="3"/>
  <c r="BP58" i="3"/>
  <c r="K92" i="3"/>
  <c r="CM96" i="3"/>
  <c r="J92" i="3" s="1"/>
  <c r="I65" i="6" s="1"/>
  <c r="CH96" i="3"/>
  <c r="I92" i="3" s="1"/>
  <c r="H65" i="6" s="1"/>
  <c r="CC96" i="3"/>
  <c r="H92" i="3" s="1"/>
  <c r="G65" i="6" s="1"/>
  <c r="BX96" i="3"/>
  <c r="G92" i="3" s="1"/>
  <c r="F65" i="6" s="1"/>
  <c r="BS96" i="3"/>
  <c r="F92" i="3" s="1"/>
  <c r="E65" i="6" s="1"/>
  <c r="BN96" i="3"/>
  <c r="E92" i="3" s="1"/>
  <c r="D65" i="6" s="1"/>
  <c r="BL78" i="3"/>
  <c r="BL79" i="3"/>
  <c r="BL58" i="3"/>
  <c r="BL57" i="3"/>
  <c r="BL56" i="3"/>
  <c r="BK55" i="3"/>
  <c r="BL55" i="3"/>
  <c r="BL54" i="3"/>
  <c r="BJ53" i="3"/>
  <c r="BL53" i="3"/>
  <c r="BK54" i="3"/>
  <c r="BK58" i="3"/>
  <c r="BK62" i="3"/>
  <c r="BK69" i="3"/>
  <c r="BK73" i="3"/>
  <c r="BK77" i="3"/>
  <c r="BK81" i="3"/>
  <c r="BK85" i="3"/>
  <c r="BK89" i="3"/>
  <c r="BK93" i="3"/>
  <c r="BK70" i="3"/>
  <c r="BK78" i="3"/>
  <c r="BK57" i="3"/>
  <c r="BK61" i="3"/>
  <c r="BK72" i="3"/>
  <c r="BK76" i="3"/>
  <c r="BK80" i="3"/>
  <c r="BK84" i="3"/>
  <c r="BK88" i="3"/>
  <c r="BK92" i="3"/>
  <c r="BJ87" i="3"/>
  <c r="BK74" i="3"/>
  <c r="BJ89" i="3"/>
  <c r="BK56" i="3"/>
  <c r="BK60" i="3"/>
  <c r="BK67" i="3"/>
  <c r="BK71" i="3"/>
  <c r="BK75" i="3"/>
  <c r="BK79" i="3"/>
  <c r="BK87" i="3"/>
  <c r="BK91" i="3"/>
  <c r="BJ91" i="3"/>
  <c r="BI96" i="3"/>
  <c r="BJ85" i="3"/>
  <c r="BJ93" i="3"/>
  <c r="D94" i="3"/>
  <c r="C67" i="6" s="1"/>
  <c r="DF96" i="3" l="1"/>
  <c r="M105" i="3" s="1"/>
  <c r="L70" i="6" s="1"/>
  <c r="BW68" i="3"/>
  <c r="CV95" i="3"/>
  <c r="CB95" i="3"/>
  <c r="DA95" i="3"/>
  <c r="DK95" i="3"/>
  <c r="DP95" i="3"/>
  <c r="DF95" i="3"/>
  <c r="CX96" i="3"/>
  <c r="L93" i="3" s="1"/>
  <c r="K66" i="6" s="1"/>
  <c r="DA59" i="3"/>
  <c r="DA96" i="3" s="1"/>
  <c r="L105" i="3" s="1"/>
  <c r="K70" i="6" s="1"/>
  <c r="DM96" i="3"/>
  <c r="O93" i="3" s="1"/>
  <c r="N66" i="6" s="1"/>
  <c r="CY96" i="3"/>
  <c r="L99" i="3" s="1"/>
  <c r="K69" i="6" s="1"/>
  <c r="DP96" i="3"/>
  <c r="O105" i="3" s="1"/>
  <c r="N70" i="6" s="1"/>
  <c r="DJ96" i="3"/>
  <c r="DK82" i="3"/>
  <c r="DK90" i="3"/>
  <c r="M101" i="3"/>
  <c r="N65" i="6"/>
  <c r="L94" i="3"/>
  <c r="K67" i="6" s="1"/>
  <c r="D92" i="3"/>
  <c r="C65" i="6" s="1"/>
  <c r="BW95" i="3"/>
  <c r="BR59" i="3"/>
  <c r="BR95" i="3"/>
  <c r="BW59" i="3"/>
  <c r="CQ95" i="3"/>
  <c r="BM90" i="3"/>
  <c r="BM59" i="3"/>
  <c r="BF92" i="3"/>
  <c r="BF93" i="3" s="1"/>
  <c r="BF94" i="3" s="1"/>
  <c r="BM95" i="3"/>
  <c r="CG95" i="3"/>
  <c r="CE96" i="3"/>
  <c r="H99" i="3" s="1"/>
  <c r="BR68" i="3"/>
  <c r="BM82" i="3"/>
  <c r="CJ96" i="3"/>
  <c r="I99" i="3" s="1"/>
  <c r="BR90" i="3"/>
  <c r="BW90" i="3"/>
  <c r="CO96" i="3"/>
  <c r="BM68" i="3"/>
  <c r="BU96" i="3"/>
  <c r="F99" i="3" s="1"/>
  <c r="BQ96" i="3"/>
  <c r="CS96" i="3"/>
  <c r="K93" i="3" s="1"/>
  <c r="J66" i="6" s="1"/>
  <c r="CP96" i="3"/>
  <c r="CN96" i="3"/>
  <c r="CK96" i="3"/>
  <c r="CI96" i="3"/>
  <c r="I93" i="3" s="1"/>
  <c r="CD96" i="3"/>
  <c r="H93" i="3" s="1"/>
  <c r="CG96" i="3"/>
  <c r="H105" i="3" s="1"/>
  <c r="CF96" i="3"/>
  <c r="CA96" i="3"/>
  <c r="CB96" i="3"/>
  <c r="G105" i="3" s="1"/>
  <c r="G107" i="3" s="1"/>
  <c r="BY96" i="3"/>
  <c r="G93" i="3" s="1"/>
  <c r="BV96" i="3"/>
  <c r="BW82" i="3"/>
  <c r="BT96" i="3"/>
  <c r="F93" i="3" s="1"/>
  <c r="BO96" i="3"/>
  <c r="E93" i="3" s="1"/>
  <c r="BP96" i="3"/>
  <c r="E99" i="3" s="1"/>
  <c r="BJ96" i="3"/>
  <c r="D93" i="3" s="1"/>
  <c r="C66" i="6" s="1"/>
  <c r="BK96" i="3"/>
  <c r="D99" i="3" s="1"/>
  <c r="BL96" i="3"/>
  <c r="O18" i="6"/>
  <c r="DK96" i="3" l="1"/>
  <c r="N105" i="3" s="1"/>
  <c r="G70" i="6"/>
  <c r="H107" i="3"/>
  <c r="G72" i="6" s="1"/>
  <c r="O95" i="3"/>
  <c r="L107" i="3"/>
  <c r="K72" i="6" s="1"/>
  <c r="N101" i="3"/>
  <c r="J99" i="3"/>
  <c r="J101" i="3" s="1"/>
  <c r="K95" i="3"/>
  <c r="K65" i="6"/>
  <c r="J93" i="3"/>
  <c r="J95" i="3" s="1"/>
  <c r="J65" i="6"/>
  <c r="L95" i="3"/>
  <c r="K68" i="6" s="1"/>
  <c r="L65" i="6"/>
  <c r="M94" i="3"/>
  <c r="G95" i="3"/>
  <c r="F68" i="6" s="1"/>
  <c r="F66" i="6"/>
  <c r="F101" i="3"/>
  <c r="E69" i="6"/>
  <c r="F95" i="3"/>
  <c r="E68" i="6" s="1"/>
  <c r="E66" i="6"/>
  <c r="F72" i="6"/>
  <c r="F70" i="6"/>
  <c r="H95" i="3"/>
  <c r="G68" i="6" s="1"/>
  <c r="G66" i="6"/>
  <c r="I101" i="3"/>
  <c r="H69" i="6"/>
  <c r="E95" i="3"/>
  <c r="D68" i="6" s="1"/>
  <c r="D66" i="6"/>
  <c r="I95" i="3"/>
  <c r="H68" i="6" s="1"/>
  <c r="H66" i="6"/>
  <c r="H101" i="3"/>
  <c r="G69" i="6"/>
  <c r="D101" i="3"/>
  <c r="C69" i="6"/>
  <c r="E101" i="3"/>
  <c r="D69" i="6"/>
  <c r="D95" i="3"/>
  <c r="C68" i="6" s="1"/>
  <c r="CV96" i="3"/>
  <c r="CT96" i="3"/>
  <c r="K99" i="3" s="1"/>
  <c r="J69" i="6" s="1"/>
  <c r="CL96" i="3"/>
  <c r="BM96" i="3"/>
  <c r="D105" i="3" s="1"/>
  <c r="D107" i="3" s="1"/>
  <c r="CQ96" i="3"/>
  <c r="L101" i="3" s="1"/>
  <c r="BZ96" i="3"/>
  <c r="G99" i="3" s="1"/>
  <c r="BW96" i="3"/>
  <c r="F105" i="3" s="1"/>
  <c r="F107" i="3" s="1"/>
  <c r="BR96" i="3"/>
  <c r="E105" i="3" s="1"/>
  <c r="E107" i="3" s="1"/>
  <c r="N94" i="3" l="1"/>
  <c r="L67" i="6"/>
  <c r="O107" i="3"/>
  <c r="N72" i="6" s="1"/>
  <c r="K105" i="3"/>
  <c r="J68" i="6"/>
  <c r="N68" i="6"/>
  <c r="K101" i="3"/>
  <c r="M70" i="6"/>
  <c r="N107" i="3"/>
  <c r="M72" i="6" s="1"/>
  <c r="I66" i="6"/>
  <c r="O66" i="6" s="1"/>
  <c r="M107" i="3"/>
  <c r="L72" i="6" s="1"/>
  <c r="O101" i="3"/>
  <c r="I69" i="6"/>
  <c r="J105" i="3"/>
  <c r="M65" i="6"/>
  <c r="O65" i="6" s="1"/>
  <c r="M95" i="3"/>
  <c r="L68" i="6" s="1"/>
  <c r="I68" i="6"/>
  <c r="E72" i="6"/>
  <c r="E70" i="6"/>
  <c r="D72" i="6"/>
  <c r="D70" i="6"/>
  <c r="C72" i="6"/>
  <c r="O72" i="6" s="1"/>
  <c r="C70" i="6"/>
  <c r="G101" i="3"/>
  <c r="F69" i="6"/>
  <c r="U115" i="3"/>
  <c r="AJ114" i="3"/>
  <c r="I105" i="3"/>
  <c r="I107" i="3" s="1"/>
  <c r="O69" i="6" l="1"/>
  <c r="N95" i="3"/>
  <c r="M68" i="6" s="1"/>
  <c r="M67" i="6"/>
  <c r="O67" i="6" s="1"/>
  <c r="J70" i="6"/>
  <c r="K107" i="3"/>
  <c r="J72" i="6" s="1"/>
  <c r="I70" i="6"/>
  <c r="J107" i="3"/>
  <c r="I72" i="6" s="1"/>
  <c r="D75" i="6"/>
  <c r="U117" i="3"/>
  <c r="H72" i="6"/>
  <c r="H70" i="6"/>
  <c r="Z115" i="3"/>
  <c r="L75" i="6" s="1"/>
  <c r="O70" i="6" l="1"/>
  <c r="D77" i="6"/>
  <c r="Z117" i="3"/>
  <c r="L77" i="6" s="1"/>
  <c r="Z118" i="3" l="1"/>
  <c r="Z119" i="3" s="1"/>
  <c r="O78" i="6" l="1"/>
  <c r="O79" i="6"/>
  <c r="Z120" i="3"/>
  <c r="O80" i="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9D2626F-A400-4F56-AB2B-F3490669671C}" keepAlive="1" name="Query - Table2" description="Connection to the 'Table2' query in the workbook." type="5" refreshedVersion="6"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<sst xmlns="http://schemas.openxmlformats.org/spreadsheetml/2006/main" count="783" uniqueCount="445">
  <si>
    <t>IA (mA)</t>
  </si>
  <si>
    <t>Totals</t>
  </si>
  <si>
    <t>Technical Support</t>
  </si>
  <si>
    <t>Contact your supplier for technical support on this product.</t>
  </si>
  <si>
    <t>Due to the complexity and inherent importance of a life risk type system then training on this equipment is essential, and commissioning should only be carried out by competent persons.</t>
  </si>
  <si>
    <t>We cannot guarantee the operation of any equipment unless all documented instructions are complied with, without variation. E&amp;OE</t>
  </si>
  <si>
    <t>ZT-CP3/AD</t>
  </si>
  <si>
    <t>Loop 1</t>
  </si>
  <si>
    <t>Loop 2</t>
  </si>
  <si>
    <t>Loop 4</t>
  </si>
  <si>
    <t>Loop 3</t>
  </si>
  <si>
    <t>Part Number</t>
  </si>
  <si>
    <t>Description</t>
  </si>
  <si>
    <t>Device Current</t>
  </si>
  <si>
    <t>Quiescent Current</t>
  </si>
  <si>
    <t>Alarm Current</t>
  </si>
  <si>
    <t>Quantities</t>
  </si>
  <si>
    <t>Quiescent</t>
  </si>
  <si>
    <t>Alarm</t>
  </si>
  <si>
    <t>IQ(mA)</t>
  </si>
  <si>
    <t>Panel Current</t>
  </si>
  <si>
    <t>Panel Totals</t>
  </si>
  <si>
    <t>Loop Totals</t>
  </si>
  <si>
    <t>Total for selected Control Panel</t>
  </si>
  <si>
    <t>Cable Data</t>
  </si>
  <si>
    <t>Loop 1 Maximum</t>
  </si>
  <si>
    <t>Loop 2 Maximum</t>
  </si>
  <si>
    <t>Loop 3 Maximum</t>
  </si>
  <si>
    <t>Loop 4 Maximum</t>
  </si>
  <si>
    <t>This System &gt;&gt;&gt;&gt;</t>
  </si>
  <si>
    <t>Maximum Permissable &gt;&gt;&gt;&gt;</t>
  </si>
  <si>
    <t>Loop Status &gt;&gt;&gt;&gt;</t>
  </si>
  <si>
    <t>Select the required Quantity of devices for each loop on the system</t>
  </si>
  <si>
    <t>IM(mA)</t>
  </si>
  <si>
    <t>Alarm Current (mA)</t>
  </si>
  <si>
    <t>Battery Capacity</t>
  </si>
  <si>
    <t>Current &gt;&gt;&gt;&gt;</t>
  </si>
  <si>
    <t>Times &gt;&gt;&gt;&gt;</t>
  </si>
  <si>
    <t>Current Required &gt;&gt;&gt;&gt;</t>
  </si>
  <si>
    <t>including derating factor and 80% discharge &gt;&gt;&gt;&gt;</t>
  </si>
  <si>
    <t>Total Current in mAh &gt;&gt;&gt;&gt;</t>
  </si>
  <si>
    <t>Total Current in Ah &gt;&gt;&gt;&gt;</t>
  </si>
  <si>
    <t>Minimum Battery Capacity Required &gt;&gt;&gt;&gt;</t>
  </si>
  <si>
    <t>Note:</t>
  </si>
  <si>
    <t>shall be under no liability whatsoever in respect of such contents.</t>
  </si>
  <si>
    <t>Loop Devices: Addressable</t>
  </si>
  <si>
    <t>Control Panel: Analogue Addressable</t>
  </si>
  <si>
    <t>Site Details:</t>
  </si>
  <si>
    <t>Date:</t>
  </si>
  <si>
    <t>Surveyor:</t>
  </si>
  <si>
    <t>Site Name:</t>
  </si>
  <si>
    <t>Site Address:</t>
  </si>
  <si>
    <t>Enter the required standby and alarm times to suit your requirements.</t>
  </si>
  <si>
    <t>Enter the site details here to ensure they are shown on the printer friendly report.</t>
  </si>
  <si>
    <t>Quiescent Current Totals (mA):</t>
  </si>
  <si>
    <t>Alarm Current Totals (mA):</t>
  </si>
  <si>
    <t>Selected Max Loop Current (mA):</t>
  </si>
  <si>
    <r>
      <t xml:space="preserve">Conventional Sounders (max 900mA): </t>
    </r>
    <r>
      <rPr>
        <i/>
        <sz val="10"/>
        <rFont val="Arial Narrow"/>
        <family val="2"/>
      </rPr>
      <t>Enter expected current load per panel (mA)</t>
    </r>
  </si>
  <si>
    <r>
      <t xml:space="preserve">24V Auxilary Power (max 450mA): </t>
    </r>
    <r>
      <rPr>
        <i/>
        <sz val="10"/>
        <rFont val="Arial Narrow"/>
        <family val="2"/>
      </rPr>
      <t>Enter expected current load per panel (mA)</t>
    </r>
  </si>
  <si>
    <t>Total Control Panel Quiescent Current (mA):</t>
  </si>
  <si>
    <t>Total Control Panel Alarm Current (mA):</t>
  </si>
  <si>
    <t>Loop &amp; Panel Current (mA):</t>
  </si>
  <si>
    <t>Standby &amp; Alarm Times (Hrs):</t>
  </si>
  <si>
    <t>Current Required (mAH):</t>
  </si>
  <si>
    <t>Total Current (mAh):</t>
  </si>
  <si>
    <t>Total Current (Ah):</t>
  </si>
  <si>
    <t>Minimum Battery Capacity Required (AH):</t>
  </si>
  <si>
    <t>Combined</t>
  </si>
  <si>
    <t>Ts (Hrs)</t>
  </si>
  <si>
    <t>IA(mA)</t>
  </si>
  <si>
    <t>Iq(mA)</t>
  </si>
  <si>
    <t>Iqtot (mAh)</t>
  </si>
  <si>
    <t>Ta (Hrs)</t>
  </si>
  <si>
    <t>Iatot (mAh)</t>
  </si>
  <si>
    <t>Ictot(mAh)</t>
  </si>
  <si>
    <t>Ictot(Ah)</t>
  </si>
  <si>
    <t>Ib (Ah)</t>
  </si>
  <si>
    <t>Iq(mA) =</t>
  </si>
  <si>
    <t>Ia(mA) =</t>
  </si>
  <si>
    <t>Iqtotl (mAh) =</t>
  </si>
  <si>
    <t>Standby Ts (Hrs) =</t>
  </si>
  <si>
    <t>Alarm Ta (Hrs) =</t>
  </si>
  <si>
    <t>Iatot (mAh) =</t>
  </si>
  <si>
    <t>Ictot (Ah) =</t>
  </si>
  <si>
    <t>Ictot (mAh) =</t>
  </si>
  <si>
    <t>Ib (Ah) =</t>
  </si>
  <si>
    <t xml:space="preserve">Addressable Systems Loop Calculation Spreadsheet </t>
  </si>
  <si>
    <t>Loop Device Totals:</t>
  </si>
  <si>
    <t xml:space="preserve">Loop Device Address Status: </t>
  </si>
  <si>
    <t xml:space="preserve">Loop Load Current Status: </t>
  </si>
  <si>
    <t>Addressed</t>
  </si>
  <si>
    <t>Devices</t>
  </si>
  <si>
    <t>Addresses</t>
  </si>
  <si>
    <t>Dev Total</t>
  </si>
  <si>
    <t>Loop Addr Totals:</t>
  </si>
  <si>
    <t>Loop Max Addresses:</t>
  </si>
  <si>
    <t>MKII-AOP</t>
  </si>
  <si>
    <t>MKII-AHR</t>
  </si>
  <si>
    <t>MKII-AHF</t>
  </si>
  <si>
    <t>MKII-AOH</t>
  </si>
  <si>
    <t xml:space="preserve">Fyreye MKII  Heat Detector </t>
  </si>
  <si>
    <t>Fyreye MKII  Optical  Detector</t>
  </si>
  <si>
    <t>Fyreye MKII Fixed Heat Detector</t>
  </si>
  <si>
    <t>ZT-CP3/AD/WP</t>
  </si>
  <si>
    <t>Zeta Addressable Weatherproof Manual Call Point</t>
  </si>
  <si>
    <t>MKII-SSB</t>
  </si>
  <si>
    <t>MKII-SSFB</t>
  </si>
  <si>
    <t>MKII-AXT</t>
  </si>
  <si>
    <t>Fyreye MKII Addressable Xtratone Sounder</t>
  </si>
  <si>
    <t>Fyreye MKII Sandwich sounder base (ADDRESSED)</t>
  </si>
  <si>
    <t>Fyreye MKII Sandwich sounder Flasher base (ADDRESSED)</t>
  </si>
  <si>
    <t>MKII-ARL/C</t>
  </si>
  <si>
    <t>Fyreye MKII Addressable remote LED - Ceiling</t>
  </si>
  <si>
    <t>MKII-ARL/W</t>
  </si>
  <si>
    <t>Fyreye MKII Addressable remote LED - Wall</t>
  </si>
  <si>
    <t>MKII-RL/W</t>
  </si>
  <si>
    <t>MKII-RL/C</t>
  </si>
  <si>
    <t>Fyreye MKII Conv remote LED - Wall</t>
  </si>
  <si>
    <t>Fyreye MKII Conv remote LED - Ceiling</t>
  </si>
  <si>
    <t>ZAI-MI</t>
  </si>
  <si>
    <t>ZAIO-MI</t>
  </si>
  <si>
    <t>ZAIO-MI /230</t>
  </si>
  <si>
    <t>ZASC-MI</t>
  </si>
  <si>
    <t>ZAZM-MI</t>
  </si>
  <si>
    <t>WF-TRA-LCD</t>
  </si>
  <si>
    <t>WF-TRA-BFP</t>
  </si>
  <si>
    <t>Zeta Fyreye MKII Input Unit</t>
  </si>
  <si>
    <t>Zeta Fyreye MKII Input Output Unit</t>
  </si>
  <si>
    <t>Zeta Fyreye MKII Input Output Unit – mains switching</t>
  </si>
  <si>
    <t>Zeta Fyreye MKII Sounder Control Module</t>
  </si>
  <si>
    <t>Zone Fyreye MKII Zone Monitor Unit</t>
  </si>
  <si>
    <t>Wireless Transponder with LCD</t>
  </si>
  <si>
    <t>Wireless Transponder without LCD</t>
  </si>
  <si>
    <t>WF-OPT</t>
  </si>
  <si>
    <t>WF-HEAT</t>
  </si>
  <si>
    <t>WF-MCP</t>
  </si>
  <si>
    <t>WF-SND</t>
  </si>
  <si>
    <t>WF-IO</t>
  </si>
  <si>
    <t>Wireless Optical Smoke</t>
  </si>
  <si>
    <t>Wireless Heat</t>
  </si>
  <si>
    <t>Wireless MCP</t>
  </si>
  <si>
    <t>Wireless Sounder</t>
  </si>
  <si>
    <t>Wireless I/O</t>
  </si>
  <si>
    <t>Fyreye MKII  Opto-Heat</t>
  </si>
  <si>
    <t>Zeta Addressable MCP</t>
  </si>
  <si>
    <t>DETECTORS &amp; CALL POINTS</t>
  </si>
  <si>
    <t>LOOP INTERFACES</t>
  </si>
  <si>
    <t>SOUNDERS AND FLASHERS</t>
  </si>
  <si>
    <t>WIRELESS EQUIPMENT</t>
  </si>
  <si>
    <t>REMOTE INDICATORS</t>
  </si>
  <si>
    <t xml:space="preserve">                                                                                                                                                                                                                                                                                                                                                                            </t>
  </si>
  <si>
    <t>Cable Thickness</t>
  </si>
  <si>
    <t>Cable run length (m)</t>
  </si>
  <si>
    <t>L1</t>
  </si>
  <si>
    <t>L2</t>
  </si>
  <si>
    <t>L3</t>
  </si>
  <si>
    <t>L4</t>
  </si>
  <si>
    <t>L5</t>
  </si>
  <si>
    <t>L6</t>
  </si>
  <si>
    <t>L7</t>
  </si>
  <si>
    <t>L8</t>
  </si>
  <si>
    <t>IMAX</t>
  </si>
  <si>
    <t>Alarm_LEDs</t>
  </si>
  <si>
    <t>Max Loop Current for Selected Cables</t>
  </si>
  <si>
    <t>Max Addresses on each Loop</t>
  </si>
  <si>
    <t>Loop 5</t>
  </si>
  <si>
    <t>Loop 6</t>
  </si>
  <si>
    <t>Loop 7</t>
  </si>
  <si>
    <t>Loop 8</t>
  </si>
  <si>
    <t>C1</t>
  </si>
  <si>
    <t>C2</t>
  </si>
  <si>
    <t>Loop 5 Maximum</t>
  </si>
  <si>
    <t>Loop 6 Maximum</t>
  </si>
  <si>
    <t>Loop 7 Maximum</t>
  </si>
  <si>
    <t>Loop 8 Maximum</t>
  </si>
  <si>
    <t>Fyreye MKII Sandwich sounder base (Remote LED)</t>
  </si>
  <si>
    <t>Fyreye MKII Sandwich sounder Flasher base (Remote LED)</t>
  </si>
  <si>
    <t>Total Devices &gt;&gt;&gt;&gt;</t>
  </si>
  <si>
    <t>Total Addresses &gt;&gt;&gt;&gt;</t>
  </si>
  <si>
    <t>Maximum Permissable Addresses &gt;&gt;&gt;&gt;</t>
  </si>
  <si>
    <t>L52</t>
  </si>
  <si>
    <t>L53</t>
  </si>
  <si>
    <t>L12</t>
  </si>
  <si>
    <t>Max Alm LED</t>
  </si>
  <si>
    <t>L54</t>
  </si>
  <si>
    <t>Alarm totals</t>
  </si>
  <si>
    <t>Allowabl cable sizes</t>
  </si>
  <si>
    <t xml:space="preserve"> </t>
  </si>
  <si>
    <t>SND</t>
  </si>
  <si>
    <t>AUX</t>
  </si>
  <si>
    <t>MAX:</t>
  </si>
  <si>
    <t>Lp1</t>
  </si>
  <si>
    <t>Lp2</t>
  </si>
  <si>
    <t>Lp3</t>
  </si>
  <si>
    <t>Lp4</t>
  </si>
  <si>
    <t>Lp5</t>
  </si>
  <si>
    <t>Lp6</t>
  </si>
  <si>
    <t>Lp7</t>
  </si>
  <si>
    <t>Lp8</t>
  </si>
  <si>
    <t>SMM/B</t>
  </si>
  <si>
    <t>SMM/C</t>
  </si>
  <si>
    <t>SMM/S</t>
  </si>
  <si>
    <t>Special Mini Module - For Beam Detector</t>
  </si>
  <si>
    <t>ZRAP</t>
  </si>
  <si>
    <t>Fyreye MKII Addressable Raptor Sounder</t>
  </si>
  <si>
    <t>ZRAPB (Hi)</t>
  </si>
  <si>
    <t>Fyreye MKII Addr Raptor Sounder Beacon (High setting)</t>
  </si>
  <si>
    <t>ZRAPB (Lo)</t>
  </si>
  <si>
    <t>Fyreye MKII Addr Raptor Sounder Beacon (Low setting)</t>
  </si>
  <si>
    <t>MKII-AMxx</t>
  </si>
  <si>
    <t>Fyreye MKII Addr Midi / Maxi tone Sounder</t>
  </si>
  <si>
    <t>MKII-AMxSF</t>
  </si>
  <si>
    <t>Fyreye MKII Addr Midi / Maxi Sounder Flasher</t>
  </si>
  <si>
    <t>MKII-AMxF</t>
  </si>
  <si>
    <t>Fyreye MKII Addr Midi/Maxi tone Flasher only</t>
  </si>
  <si>
    <t>MKII-AXTB (Hi)</t>
  </si>
  <si>
    <t>MKII-AXTB (Lo)</t>
  </si>
  <si>
    <t>Fyreye MKII Addr Xtratone Sounder Beacon (High setting)</t>
  </si>
  <si>
    <t>Fyreye MKII Addr Xtratone Sounder Beacon (Low setting)</t>
  </si>
  <si>
    <t>Special Mini Module - for Call Point</t>
  </si>
  <si>
    <t>Special Mini Module - for Sounder</t>
  </si>
  <si>
    <t xml:space="preserve">Smart 10/64 </t>
  </si>
  <si>
    <t xml:space="preserve">Smart 10 with 64 Zone LED </t>
  </si>
  <si>
    <t>Smart 10/P/64</t>
  </si>
  <si>
    <t>Smart 10 with 64 Zone LED &amp; Printer</t>
  </si>
  <si>
    <t>Smart 26/64</t>
  </si>
  <si>
    <t>Smart 26 with 64 LED</t>
  </si>
  <si>
    <t>Smart 26/P/64</t>
  </si>
  <si>
    <t>Smart 26 with 64 LED &amp; Printer</t>
  </si>
  <si>
    <t>Smart 6/0</t>
  </si>
  <si>
    <t>Smart 6 no Zone LED</t>
  </si>
  <si>
    <t xml:space="preserve">Zeta Alarm System policy is one of continual improvement and the right to change a specification at any time without notice is reserved. Whilst every care has been taken to ensure that the contents of this document are correct at time of publication, Zeta Alarm Ltd </t>
  </si>
  <si>
    <r>
      <rPr>
        <b/>
        <sz val="48"/>
        <color theme="0"/>
        <rFont val="Arial"/>
        <family val="2"/>
      </rPr>
      <t>3</t>
    </r>
    <r>
      <rPr>
        <b/>
        <sz val="18"/>
        <color theme="0"/>
        <rFont val="Arial"/>
        <family val="2"/>
      </rPr>
      <t>: Select Loop Devices</t>
    </r>
  </si>
  <si>
    <r>
      <t>2</t>
    </r>
    <r>
      <rPr>
        <b/>
        <sz val="18"/>
        <color theme="0"/>
        <rFont val="Arial"/>
        <family val="2"/>
      </rPr>
      <t>: Select Cable Characteristics</t>
    </r>
  </si>
  <si>
    <r>
      <t>4</t>
    </r>
    <r>
      <rPr>
        <b/>
        <sz val="18"/>
        <color theme="0"/>
        <rFont val="Arial"/>
        <family val="2"/>
      </rPr>
      <t>: Battery Calculation</t>
    </r>
  </si>
  <si>
    <r>
      <t>5</t>
    </r>
    <r>
      <rPr>
        <b/>
        <sz val="18"/>
        <color theme="0"/>
        <rFont val="Arial"/>
        <family val="2"/>
      </rPr>
      <t>: Site Details</t>
    </r>
  </si>
  <si>
    <t>SCM-ZMM</t>
  </si>
  <si>
    <t>SCM-MIM</t>
  </si>
  <si>
    <t>SCM-RM</t>
  </si>
  <si>
    <t>SCM-PM</t>
  </si>
  <si>
    <t>SCM-NM</t>
  </si>
  <si>
    <t>SCM-LCM</t>
  </si>
  <si>
    <t>Number Of Ports</t>
  </si>
  <si>
    <t>Port 1</t>
  </si>
  <si>
    <t>Port 2</t>
  </si>
  <si>
    <t>Port 3</t>
  </si>
  <si>
    <t>Port 4</t>
  </si>
  <si>
    <t>Port 5</t>
  </si>
  <si>
    <t>Port 6</t>
  </si>
  <si>
    <t>Module</t>
  </si>
  <si>
    <t>IQ</t>
  </si>
  <si>
    <t>None</t>
  </si>
  <si>
    <t>No Module Fitted</t>
  </si>
  <si>
    <t>SCM-ACM</t>
  </si>
  <si>
    <t>SCM-LAN</t>
  </si>
  <si>
    <t>Max_6</t>
  </si>
  <si>
    <t>Max_10</t>
  </si>
  <si>
    <t>Max_26</t>
  </si>
  <si>
    <t>Column1</t>
  </si>
  <si>
    <t>Column2</t>
  </si>
  <si>
    <t>Column3</t>
  </si>
  <si>
    <t>Column4</t>
  </si>
  <si>
    <t>Column5</t>
  </si>
  <si>
    <t>Column6</t>
  </si>
  <si>
    <t>Column7</t>
  </si>
  <si>
    <t>MODULE Lookup Table</t>
  </si>
  <si>
    <t>module</t>
  </si>
  <si>
    <t>Port 7</t>
  </si>
  <si>
    <t>Port 8</t>
  </si>
  <si>
    <t>Port 9</t>
  </si>
  <si>
    <t>Port 10</t>
  </si>
  <si>
    <t>Port 11</t>
  </si>
  <si>
    <t>Port 12</t>
  </si>
  <si>
    <t>Port 13</t>
  </si>
  <si>
    <t>Port 14</t>
  </si>
  <si>
    <t>Port 15</t>
  </si>
  <si>
    <t>Port 16</t>
  </si>
  <si>
    <t>Port 17</t>
  </si>
  <si>
    <t>Port 18</t>
  </si>
  <si>
    <t>Port 19</t>
  </si>
  <si>
    <t>Port 20</t>
  </si>
  <si>
    <t>Port 21</t>
  </si>
  <si>
    <t>Port 22</t>
  </si>
  <si>
    <t>Port 23</t>
  </si>
  <si>
    <t>Port 24</t>
  </si>
  <si>
    <t>Port 25</t>
  </si>
  <si>
    <t>Port 26</t>
  </si>
  <si>
    <t>Smart Multiloop - Loop Card Module</t>
  </si>
  <si>
    <t>Smart Multiloop - Alarm Circuit Module</t>
  </si>
  <si>
    <t>Smart Multiloop - Zone Monitor Module</t>
  </si>
  <si>
    <t>Smart Multiloop - Multi-Input Module</t>
  </si>
  <si>
    <t>Smart Multiloop - Relay Module</t>
  </si>
  <si>
    <t>Smart Multiloop - Network Module</t>
  </si>
  <si>
    <t>Smart Multiloop - Ethernet Module</t>
  </si>
  <si>
    <t>Smart Multiloop - Printer Module</t>
  </si>
  <si>
    <t>IAlm</t>
  </si>
  <si>
    <t>IALM</t>
  </si>
  <si>
    <t>Total Module Current</t>
  </si>
  <si>
    <t>Total Current</t>
  </si>
  <si>
    <t>Total Panel Current</t>
  </si>
  <si>
    <t>Module Count</t>
  </si>
  <si>
    <t>Installed Modules</t>
  </si>
  <si>
    <t>Summary of fitted modules</t>
  </si>
  <si>
    <t xml:space="preserve">Module </t>
  </si>
  <si>
    <t>Quantity</t>
  </si>
  <si>
    <t>totals</t>
  </si>
  <si>
    <t>total</t>
  </si>
  <si>
    <t>Max Recommended Loops</t>
  </si>
  <si>
    <t>How to use Smart MMP Loop Calculator</t>
  </si>
  <si>
    <t>Select the type of module fitted to each port</t>
  </si>
  <si>
    <t>If you have added an alarm circuit module, you will be prompted to add the sounder current</t>
  </si>
  <si>
    <t xml:space="preserve">On this tab, any space where info can be added is highlighted in </t>
  </si>
  <si>
    <t>light Blue</t>
  </si>
  <si>
    <t xml:space="preserve">Go to configure panel Tab. </t>
  </si>
  <si>
    <t>Select the panel size from the drop down list</t>
  </si>
  <si>
    <t>If the load is too high, or if you enter a load for the wrong circuit an error will be shown</t>
  </si>
  <si>
    <t>When all has been entered, move to the addressable loop Calculator to enter the panels loop contents.</t>
  </si>
  <si>
    <t>If you have selected an invalid quantity of modules, the modules fitted table will show an error</t>
  </si>
  <si>
    <t>Total Aux Power drawn through SCM-ACM</t>
  </si>
  <si>
    <t>Total Aux Power drawn through Power Supply</t>
  </si>
  <si>
    <r>
      <rPr>
        <b/>
        <sz val="10"/>
        <color rgb="FFC00000"/>
        <rFont val="Arial"/>
        <family val="2"/>
      </rPr>
      <t>Step 1</t>
    </r>
    <r>
      <rPr>
        <sz val="10"/>
        <color rgb="FFC00000"/>
        <rFont val="Arial"/>
        <family val="2"/>
      </rPr>
      <t xml:space="preserve">. </t>
    </r>
    <r>
      <rPr>
        <sz val="10"/>
        <rFont val="Arial"/>
        <family val="2"/>
      </rPr>
      <t xml:space="preserve">    Go to Sec 1  - "Configure Panel" Tab. </t>
    </r>
  </si>
  <si>
    <t>Amber</t>
  </si>
  <si>
    <t>Step 2.</t>
  </si>
  <si>
    <t>*Select the panel size from the drop down list</t>
  </si>
  <si>
    <t>Step 3.</t>
  </si>
  <si>
    <t xml:space="preserve">*Select the type(s) of Panel Module(s) required to fit in each port - </t>
  </si>
  <si>
    <t>*Note:</t>
  </si>
  <si>
    <t>Step 4.</t>
  </si>
  <si>
    <t>Sum:</t>
  </si>
  <si>
    <t xml:space="preserve">  185mA x 2 = 370mA</t>
  </si>
  <si>
    <t>Enter:</t>
  </si>
  <si>
    <t>Step 5.</t>
  </si>
  <si>
    <t>*Enter the required System "Backup" time in hours</t>
  </si>
  <si>
    <t>Step 6.</t>
  </si>
  <si>
    <t>*Enter the required "Alarm Time" (example - 30 mins will be 0.5 hrs)</t>
  </si>
  <si>
    <t>Tab "Sec 2 - Addressable Loop Calc"</t>
  </si>
  <si>
    <r>
      <rPr>
        <b/>
        <sz val="10"/>
        <color rgb="FFC00000"/>
        <rFont val="Arial"/>
        <family val="2"/>
      </rPr>
      <t>Step 7</t>
    </r>
    <r>
      <rPr>
        <sz val="10"/>
        <color rgb="FFC00000"/>
        <rFont val="Arial"/>
        <family val="2"/>
      </rPr>
      <t xml:space="preserve">. </t>
    </r>
    <r>
      <rPr>
        <sz val="10"/>
        <rFont val="Arial"/>
        <family val="2"/>
      </rPr>
      <t xml:space="preserve">    Go to Sec 1  - "Configure Panel" Tab. </t>
    </r>
  </si>
  <si>
    <t>Section 1</t>
  </si>
  <si>
    <t>mA</t>
  </si>
  <si>
    <r>
      <rPr>
        <b/>
        <sz val="10"/>
        <color rgb="FFC00000"/>
        <rFont val="Arial"/>
        <family val="2"/>
      </rPr>
      <t>Step 8</t>
    </r>
    <r>
      <rPr>
        <sz val="10"/>
        <color rgb="FFC00000"/>
        <rFont val="Arial"/>
        <family val="2"/>
      </rPr>
      <t xml:space="preserve">. </t>
    </r>
    <r>
      <rPr>
        <sz val="10"/>
        <rFont val="Arial"/>
        <family val="2"/>
      </rPr>
      <t xml:space="preserve">    Go to Sec 1  - "Configure Panel" Tab. </t>
    </r>
  </si>
  <si>
    <t xml:space="preserve">Section 2 </t>
  </si>
  <si>
    <r>
      <rPr>
        <b/>
        <sz val="10"/>
        <color rgb="FFC00000"/>
        <rFont val="Arial"/>
        <family val="2"/>
      </rPr>
      <t>Step 9</t>
    </r>
    <r>
      <rPr>
        <sz val="10"/>
        <color rgb="FFC00000"/>
        <rFont val="Arial"/>
        <family val="2"/>
      </rPr>
      <t xml:space="preserve">. </t>
    </r>
    <r>
      <rPr>
        <sz val="10"/>
        <rFont val="Arial"/>
        <family val="2"/>
      </rPr>
      <t xml:space="preserve">    Go to Sec 1  - "Configure Panel" Tab. </t>
    </r>
  </si>
  <si>
    <t xml:space="preserve">Section 3 </t>
  </si>
  <si>
    <r>
      <rPr>
        <b/>
        <sz val="10"/>
        <rFont val="Arial"/>
        <family val="2"/>
      </rPr>
      <t xml:space="preserve">     *Loop Devices</t>
    </r>
    <r>
      <rPr>
        <sz val="10"/>
        <rFont val="Arial"/>
        <family val="2"/>
      </rPr>
      <t xml:space="preserve"> - Manually enter the required device totals per loop</t>
    </r>
  </si>
  <si>
    <t>Section 4</t>
  </si>
  <si>
    <t xml:space="preserve">    No Action Required</t>
  </si>
  <si>
    <r>
      <rPr>
        <b/>
        <sz val="10"/>
        <color rgb="FFC00000"/>
        <rFont val="Arial"/>
        <family val="2"/>
      </rPr>
      <t>Step 10</t>
    </r>
    <r>
      <rPr>
        <sz val="10"/>
        <color rgb="FFC00000"/>
        <rFont val="Arial"/>
        <family val="2"/>
      </rPr>
      <t xml:space="preserve">. </t>
    </r>
    <r>
      <rPr>
        <sz val="10"/>
        <rFont val="Arial"/>
        <family val="2"/>
      </rPr>
      <t xml:space="preserve">    Go to Sec 1  - "Configure Panel" Tab. </t>
    </r>
  </si>
  <si>
    <t>Section 5</t>
  </si>
  <si>
    <t>You are now ready to view / print the report</t>
  </si>
  <si>
    <t>Tab "Sec 3 - Report"</t>
  </si>
  <si>
    <t>Check that the report has the correct information.</t>
  </si>
  <si>
    <t>Print</t>
  </si>
  <si>
    <t>Close</t>
  </si>
  <si>
    <t>* Sounder Load Amount -  Add the current draw in mA expected from the Conventional sounder Circuits and the Auxilary 24V DC power.</t>
  </si>
  <si>
    <t xml:space="preserve">1: Select </t>
  </si>
  <si>
    <t>* Control Panels  Analogue Addressable: Select the required Control Panel from drop down list and then select the required Internal Panel modules</t>
  </si>
  <si>
    <t>* Backup Battery Requirement &amp; Alarm Time: Input the number of hours backup &amp; the alarm time required</t>
  </si>
  <si>
    <t xml:space="preserve">                                                                           Actions Required in this Section &gt;</t>
  </si>
  <si>
    <t>Select Control Panel (below)</t>
  </si>
  <si>
    <r>
      <rPr>
        <b/>
        <sz val="9"/>
        <rFont val="Calibri"/>
        <family val="2"/>
        <scheme val="minor"/>
      </rPr>
      <t xml:space="preserve">   * Sounder Load Amount </t>
    </r>
    <r>
      <rPr>
        <sz val="9"/>
        <rFont val="Calibri"/>
        <family val="2"/>
        <scheme val="minor"/>
      </rPr>
      <t>-  Add the current draw in mA expected from the Conventional sounder Circuits and the Auxilary 24V DC power.</t>
    </r>
  </si>
  <si>
    <r>
      <rPr>
        <b/>
        <sz val="9"/>
        <rFont val="Calibri"/>
        <family val="2"/>
        <scheme val="minor"/>
      </rPr>
      <t xml:space="preserve">   * Backup Battery Requirement &amp; Alarm Time:</t>
    </r>
    <r>
      <rPr>
        <sz val="9"/>
        <rFont val="Calibri"/>
        <family val="2"/>
        <scheme val="minor"/>
      </rPr>
      <t xml:space="preserve"> Input the number of hours backup &amp; the alarm time required</t>
    </r>
  </si>
  <si>
    <r>
      <t xml:space="preserve">   </t>
    </r>
    <r>
      <rPr>
        <b/>
        <sz val="9"/>
        <rFont val="Calibri"/>
        <family val="2"/>
        <scheme val="minor"/>
      </rPr>
      <t>* Control Panels  Analogue Addressable:</t>
    </r>
    <r>
      <rPr>
        <sz val="9"/>
        <rFont val="Calibri"/>
        <family val="2"/>
        <scheme val="minor"/>
      </rPr>
      <t xml:space="preserve"> Select the required Control Panel from drop down list and then select the required Internal Panel modules</t>
    </r>
  </si>
  <si>
    <t>Port No</t>
  </si>
  <si>
    <r>
      <rPr>
        <sz val="12"/>
        <rFont val="Arial Narrow"/>
        <family val="2"/>
      </rPr>
      <t xml:space="preserve">*Internal Panel Modules </t>
    </r>
    <r>
      <rPr>
        <sz val="14"/>
        <rFont val="Arial Narrow"/>
        <family val="2"/>
      </rPr>
      <t xml:space="preserve">                                                                                       </t>
    </r>
    <r>
      <rPr>
        <sz val="11"/>
        <rFont val="Arial Narrow"/>
        <family val="2"/>
      </rPr>
      <t xml:space="preserve"> </t>
    </r>
    <r>
      <rPr>
        <sz val="10"/>
        <rFont val="Arial Narrow"/>
        <family val="2"/>
      </rPr>
      <t>(Enter Below)</t>
    </r>
  </si>
  <si>
    <t>* Module (Select)</t>
  </si>
  <si>
    <t>*Control Panels: Analogue Addressable</t>
  </si>
  <si>
    <t>*</t>
  </si>
  <si>
    <r>
      <t xml:space="preserve">Summary of Fitted Modules                             </t>
    </r>
    <r>
      <rPr>
        <sz val="10"/>
        <color theme="1"/>
        <rFont val="Arial Narrow"/>
        <family val="2"/>
      </rPr>
      <t xml:space="preserve"> (Check to review the selected Modules)</t>
    </r>
  </si>
  <si>
    <t>Fitted Module Total</t>
  </si>
  <si>
    <r>
      <rPr>
        <sz val="12"/>
        <color theme="1"/>
        <rFont val="Arial Narrow"/>
        <family val="2"/>
      </rPr>
      <t>* System Backup &amp; Alarm Time</t>
    </r>
    <r>
      <rPr>
        <sz val="14"/>
        <color theme="1"/>
        <rFont val="Arial Narrow"/>
        <family val="2"/>
      </rPr>
      <t xml:space="preserve">                                        </t>
    </r>
    <r>
      <rPr>
        <sz val="9"/>
        <color theme="1"/>
        <rFont val="Arial Narrow"/>
        <family val="2"/>
      </rPr>
      <t xml:space="preserve"> </t>
    </r>
    <r>
      <rPr>
        <sz val="10"/>
        <color theme="1"/>
        <rFont val="Arial Narrow"/>
        <family val="2"/>
      </rPr>
      <t>(Enter the required backup and Alarm Times)</t>
    </r>
  </si>
  <si>
    <t xml:space="preserve">Input Standby Time Requirement </t>
  </si>
  <si>
    <t>hr(s)</t>
  </si>
  <si>
    <t xml:space="preserve">Alarm Time Requirement </t>
  </si>
  <si>
    <t>Panel Module Load</t>
  </si>
  <si>
    <t xml:space="preserve">Sounder Current </t>
  </si>
  <si>
    <t>Load</t>
  </si>
  <si>
    <t>Fitted Panel Modules</t>
  </si>
  <si>
    <t>Enter the cable thickness from the drop down and loop length for each loop in use - Note: 1.5mm will give you the maximum requirement</t>
  </si>
  <si>
    <t>L9</t>
  </si>
  <si>
    <t>L10</t>
  </si>
  <si>
    <t>L11</t>
  </si>
  <si>
    <t>L60</t>
  </si>
  <si>
    <t>Loop 10</t>
  </si>
  <si>
    <t>Loop 9</t>
  </si>
  <si>
    <t>Loop 11</t>
  </si>
  <si>
    <t>Loop 12</t>
  </si>
  <si>
    <t>Loop 9 Maximum</t>
  </si>
  <si>
    <t>Loop 10 Maximum</t>
  </si>
  <si>
    <t>Loop 12 Maximum</t>
  </si>
  <si>
    <t>Loop 11 Maximum</t>
  </si>
  <si>
    <t>L50</t>
  </si>
  <si>
    <r>
      <t xml:space="preserve">    </t>
    </r>
    <r>
      <rPr>
        <sz val="18"/>
        <rFont val="Arial Black"/>
        <family val="2"/>
      </rPr>
      <t>Control Panel</t>
    </r>
    <r>
      <rPr>
        <sz val="16"/>
        <rFont val="Arial Black"/>
        <family val="2"/>
      </rPr>
      <t xml:space="preserve">       </t>
    </r>
    <r>
      <rPr>
        <sz val="10"/>
        <rFont val="Arial Black"/>
        <family val="2"/>
      </rPr>
      <t xml:space="preserve"> </t>
    </r>
    <r>
      <rPr>
        <sz val="8"/>
        <rFont val="Arial Black"/>
        <family val="2"/>
      </rPr>
      <t>Actions Required in this Section &gt;</t>
    </r>
  </si>
  <si>
    <t xml:space="preserve">  Max Addresses on each Loop</t>
  </si>
  <si>
    <t xml:space="preserve">  Quiescent Current</t>
  </si>
  <si>
    <t xml:space="preserve">  Total for selected Control Panel</t>
  </si>
  <si>
    <t xml:space="preserve">  Control Panels: Analogue Addressable</t>
  </si>
  <si>
    <t xml:space="preserve">  Address Quantities</t>
  </si>
  <si>
    <t xml:space="preserve">  Quiescent Current (mA)</t>
  </si>
  <si>
    <t>Specific Panel Reference</t>
  </si>
  <si>
    <t xml:space="preserve">Project Reference </t>
  </si>
  <si>
    <t>Lp9</t>
  </si>
  <si>
    <t>Lp10</t>
  </si>
  <si>
    <t>Lp11</t>
  </si>
  <si>
    <t>Lp12</t>
  </si>
  <si>
    <t>Summary Bar</t>
  </si>
  <si>
    <r>
      <rPr>
        <b/>
        <sz val="26"/>
        <rFont val="Calibri"/>
        <family val="2"/>
        <scheme val="minor"/>
      </rPr>
      <t xml:space="preserve">1: </t>
    </r>
    <r>
      <rPr>
        <b/>
        <sz val="18"/>
        <rFont val="Calibri"/>
        <family val="2"/>
        <scheme val="minor"/>
      </rPr>
      <t xml:space="preserve">Select </t>
    </r>
    <r>
      <rPr>
        <b/>
        <sz val="16"/>
        <rFont val="Calibri"/>
        <family val="2"/>
        <scheme val="minor"/>
      </rPr>
      <t>Control Panel</t>
    </r>
  </si>
  <si>
    <t xml:space="preserve">Standby Time </t>
  </si>
  <si>
    <t>Alarm Time Requiement</t>
  </si>
  <si>
    <t>Hrs</t>
  </si>
  <si>
    <t>Total for selected                                                                             Control Panel</t>
  </si>
  <si>
    <t>Total for selected                        Control Panel</t>
  </si>
  <si>
    <r>
      <rPr>
        <u/>
        <sz val="12"/>
        <color theme="1"/>
        <rFont val="Arial Narrow"/>
        <family val="2"/>
      </rPr>
      <t>Conventional Only</t>
    </r>
    <r>
      <rPr>
        <sz val="12"/>
        <color theme="1"/>
        <rFont val="Arial Narrow"/>
        <family val="2"/>
      </rPr>
      <t xml:space="preserve"> Sounder / Strobes</t>
    </r>
    <r>
      <rPr>
        <sz val="14"/>
        <color theme="1"/>
        <rFont val="Arial Narrow"/>
        <family val="2"/>
      </rPr>
      <t xml:space="preserve">                                      </t>
    </r>
    <r>
      <rPr>
        <sz val="12"/>
        <color theme="1"/>
        <rFont val="Arial Narrow"/>
        <family val="2"/>
      </rPr>
      <t xml:space="preserve"> </t>
    </r>
    <r>
      <rPr>
        <sz val="10"/>
        <color theme="1"/>
        <rFont val="Arial Narrow"/>
        <family val="2"/>
      </rPr>
      <t>(Enter Loads if using SCM-ACM Module When Requested Below)</t>
    </r>
  </si>
  <si>
    <t xml:space="preserve">End  </t>
  </si>
  <si>
    <t>Move to Next Tab "Sec 2 - Addressable Loop Calc</t>
  </si>
  <si>
    <t>Smart Multiloop Control Panels will accomodate batteries from 2 x 12V 12Ah up to 2 x 12V 38Ah)</t>
  </si>
  <si>
    <t xml:space="preserve">Project Reference:  </t>
  </si>
  <si>
    <t xml:space="preserve">Date:  </t>
  </si>
  <si>
    <t xml:space="preserve">Specific Panel Reference:  </t>
  </si>
  <si>
    <t xml:space="preserve">\/       </t>
  </si>
  <si>
    <r>
      <t xml:space="preserve">  Zeta Alarm Systems, </t>
    </r>
    <r>
      <rPr>
        <sz val="12"/>
        <rFont val="Arial Narrow"/>
        <family val="2"/>
      </rPr>
      <t>Detection House, 72-78, Morfa Rd, Swansea. SA1 2EN                      T: 01792 455 175                         E: technical@zetaalarmsystems.com</t>
    </r>
  </si>
  <si>
    <t xml:space="preserve">  Battery Capacity</t>
  </si>
  <si>
    <t>How to use the                                          Loop Calculator</t>
  </si>
  <si>
    <t xml:space="preserve">Once you have selected the required control panel, the number of available </t>
  </si>
  <si>
    <t xml:space="preserve">ports will be indicated in the first coloumn, simply click on the module </t>
  </si>
  <si>
    <t>selection cells and select the required modules from the drop down list</t>
  </si>
  <si>
    <t xml:space="preserve">If you have selected an invalid quantity of modules, the modules fitted table </t>
  </si>
  <si>
    <t>will show an error</t>
  </si>
  <si>
    <t xml:space="preserve">If you have selected the SCM-ACM modules, you will be prompted to  </t>
  </si>
  <si>
    <t>calculate and fill in the amount of current draw required for each loop or circuit</t>
  </si>
  <si>
    <t>Example:  1 x ACM Loop  ( You require 2x sounder/strobes with each device</t>
  </si>
  <si>
    <t xml:space="preserve">          pulling 185mA of current in alarm)</t>
  </si>
  <si>
    <t>**Only Require if using Conventional sounders / strobes</t>
  </si>
  <si>
    <r>
      <t xml:space="preserve">*Entering Conventional Sounders / Strobes - </t>
    </r>
    <r>
      <rPr>
        <b/>
        <u/>
        <sz val="10"/>
        <rFont val="Arial"/>
        <family val="2"/>
      </rPr>
      <t>If using them</t>
    </r>
    <r>
      <rPr>
        <b/>
        <sz val="10"/>
        <rFont val="Arial"/>
        <family val="2"/>
      </rPr>
      <t xml:space="preserve"> - Current draw</t>
    </r>
  </si>
  <si>
    <t xml:space="preserve">If the load is too high, or if you enter a load for the wrong circuit </t>
  </si>
  <si>
    <t>an error will be shown</t>
  </si>
  <si>
    <t xml:space="preserve">When all has been completed, </t>
  </si>
  <si>
    <t>move to Sec 2 - Addressable loop Calc tab to enter the panels loop contents.</t>
  </si>
  <si>
    <r>
      <t xml:space="preserve">    </t>
    </r>
    <r>
      <rPr>
        <b/>
        <sz val="10"/>
        <rFont val="Arial"/>
        <family val="2"/>
      </rPr>
      <t xml:space="preserve"> *Auxilary Power</t>
    </r>
    <r>
      <rPr>
        <sz val="10"/>
        <rFont val="Arial"/>
        <family val="2"/>
      </rPr>
      <t xml:space="preserve"> - If additional power is required via SCM-ACM module or</t>
    </r>
  </si>
  <si>
    <t xml:space="preserve">  Terminals A &amp; B then manually enter in mA</t>
  </si>
  <si>
    <r>
      <rPr>
        <b/>
        <sz val="10"/>
        <rFont val="Arial"/>
        <family val="2"/>
      </rPr>
      <t xml:space="preserve">     *Cable Characteristics</t>
    </r>
    <r>
      <rPr>
        <sz val="10"/>
        <rFont val="Arial"/>
        <family val="2"/>
      </rPr>
      <t xml:space="preserve"> - Enter from the drop downs the required fire cable </t>
    </r>
  </si>
  <si>
    <t xml:space="preserve">           thickness peer loop</t>
  </si>
  <si>
    <t xml:space="preserve">An Error message will appear in the loop totals if the number of  </t>
  </si>
  <si>
    <t>devices has exceeded the maximum for that specific loop</t>
  </si>
  <si>
    <r>
      <t xml:space="preserve">    Site Details </t>
    </r>
    <r>
      <rPr>
        <sz val="10"/>
        <rFont val="Arial"/>
        <family val="2"/>
      </rPr>
      <t xml:space="preserve"> - Optional **Enter (if required) the site details, </t>
    </r>
  </si>
  <si>
    <t xml:space="preserve">          project reference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</si>
</sst>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d/mm/yy;@"/>
  </numFmts>
  <fonts count="128" x14ac:knownFonts="1">
    <font>
      <sz val="10"/>
      <name val="Arial"/>
    </font>
    <font>
      <b/>
      <sz val="10"/>
      <name val="Arial"/>
      <family val="2"/>
    </font>
    <font>
      <sz val="9"/>
      <name val="Arial"/>
      <family val="2"/>
    </font>
    <font>
      <b/>
      <sz val="9"/>
      <name val="Arial"/>
      <family val="2"/>
    </font>
    <font>
      <sz val="8"/>
      <name val="Arial"/>
      <family val="2"/>
    </font>
    <font>
      <sz val="10"/>
      <name val="Arial"/>
      <family val="2"/>
    </font>
    <font>
      <b/>
      <sz val="10"/>
      <color indexed="9"/>
      <name val="Arial"/>
      <family val="2"/>
    </font>
    <font>
      <b/>
      <sz val="8"/>
      <color indexed="62"/>
      <name val="Arial"/>
      <family val="2"/>
    </font>
    <font>
      <b/>
      <sz val="8"/>
      <color indexed="44"/>
      <name val="Arial"/>
      <family val="2"/>
    </font>
    <font>
      <sz val="10"/>
      <name val="Arial Narrow"/>
      <family val="2"/>
    </font>
    <font>
      <b/>
      <sz val="10"/>
      <name val="Arial Narrow"/>
      <family val="2"/>
    </font>
    <font>
      <i/>
      <sz val="10"/>
      <name val="Arial Narrow"/>
      <family val="2"/>
    </font>
    <font>
      <sz val="8"/>
      <name val="Arial Narrow"/>
      <family val="2"/>
    </font>
    <font>
      <b/>
      <sz val="8"/>
      <name val="Arial Narrow"/>
      <family val="2"/>
    </font>
    <font>
      <b/>
      <sz val="18"/>
      <name val="Arial"/>
      <family val="2"/>
    </font>
    <font>
      <b/>
      <sz val="18"/>
      <color indexed="9"/>
      <name val="Arial"/>
      <family val="2"/>
    </font>
    <font>
      <sz val="10"/>
      <color indexed="8"/>
      <name val="Arial Narrow"/>
      <family val="2"/>
    </font>
    <font>
      <b/>
      <sz val="8"/>
      <name val="Arial"/>
      <family val="2"/>
    </font>
    <font>
      <sz val="6"/>
      <name val="Arial Narrow"/>
      <family val="2"/>
    </font>
    <font>
      <b/>
      <sz val="6"/>
      <name val="Arial Narrow"/>
      <family val="2"/>
    </font>
    <font>
      <b/>
      <u/>
      <sz val="6"/>
      <name val="Arial Narrow"/>
      <family val="2"/>
    </font>
    <font>
      <sz val="6"/>
      <name val="Arial"/>
      <family val="2"/>
    </font>
    <font>
      <sz val="8"/>
      <name val="Calibri"/>
      <family val="2"/>
    </font>
    <font>
      <sz val="9"/>
      <name val="Calibri"/>
      <family val="2"/>
    </font>
    <font>
      <sz val="10"/>
      <name val="Calibri"/>
      <family val="2"/>
    </font>
    <font>
      <sz val="10"/>
      <color theme="0" tint="-0.249977111117893"/>
      <name val="Arial Narrow"/>
      <family val="2"/>
    </font>
    <font>
      <sz val="10"/>
      <color theme="1"/>
      <name val="Arial"/>
      <family val="2"/>
    </font>
    <font>
      <sz val="10"/>
      <color theme="1"/>
      <name val="Arial Narrow"/>
      <family val="2"/>
    </font>
    <font>
      <b/>
      <sz val="18"/>
      <color theme="1"/>
      <name val="Arial"/>
      <family val="2"/>
    </font>
    <font>
      <b/>
      <sz val="10"/>
      <color theme="1"/>
      <name val="Arial"/>
      <family val="2"/>
    </font>
    <font>
      <sz val="10"/>
      <color theme="0"/>
      <name val="Arial Narrow"/>
      <family val="2"/>
    </font>
    <font>
      <sz val="10"/>
      <color theme="0"/>
      <name val="Arial"/>
      <family val="2"/>
    </font>
    <font>
      <sz val="10"/>
      <color theme="0"/>
      <name val="Arial Narrow"/>
      <family val="2"/>
    </font>
    <font>
      <sz val="10"/>
      <color theme="0"/>
      <name val="Arial"/>
      <family val="2"/>
    </font>
    <font>
      <b/>
      <sz val="9"/>
      <name val="Arial Narrow"/>
      <family val="2"/>
    </font>
    <font>
      <sz val="8"/>
      <color theme="0" tint="-0.34998626667073579"/>
      <name val="Calibri"/>
      <family val="2"/>
    </font>
    <font>
      <b/>
      <sz val="10"/>
      <color theme="0"/>
      <name val="Arial Narrow"/>
      <family val="2"/>
    </font>
    <font>
      <b/>
      <sz val="48"/>
      <color theme="0"/>
      <name val="Arial"/>
      <family val="2"/>
    </font>
    <font>
      <b/>
      <sz val="18"/>
      <color theme="0"/>
      <name val="Arial"/>
      <family val="2"/>
    </font>
    <font>
      <b/>
      <sz val="10"/>
      <color theme="0"/>
      <name val="Arial"/>
      <family val="2"/>
    </font>
    <font>
      <i/>
      <sz val="10"/>
      <color theme="0"/>
      <name val="Arial Narrow"/>
      <family val="2"/>
    </font>
    <font>
      <sz val="9"/>
      <color theme="0"/>
      <name val="Arial"/>
      <family val="2"/>
    </font>
    <font>
      <b/>
      <sz val="8"/>
      <color theme="0"/>
      <name val="Calibri"/>
      <family val="2"/>
    </font>
    <font>
      <sz val="9"/>
      <color theme="0"/>
      <name val="Calibri"/>
      <family val="2"/>
    </font>
    <font>
      <sz val="10"/>
      <color theme="0"/>
      <name val="Calibri"/>
      <family val="2"/>
    </font>
    <font>
      <sz val="8"/>
      <color theme="0"/>
      <name val="Arial Narrow"/>
      <family val="2"/>
    </font>
    <font>
      <b/>
      <sz val="8"/>
      <color theme="0"/>
      <name val="Arial Narrow"/>
      <family val="2"/>
    </font>
    <font>
      <b/>
      <i/>
      <sz val="12"/>
      <color theme="0"/>
      <name val="Arial"/>
      <family val="2"/>
    </font>
    <font>
      <sz val="10"/>
      <color theme="0"/>
      <name val="Times New Roman"/>
      <family val="1"/>
    </font>
    <font>
      <sz val="8"/>
      <color theme="0"/>
      <name val="Arial"/>
      <family val="2"/>
    </font>
    <font>
      <b/>
      <i/>
      <sz val="10"/>
      <name val="Arial Narrow"/>
      <family val="2"/>
    </font>
    <font>
      <b/>
      <sz val="18"/>
      <color theme="3"/>
      <name val="Arial"/>
      <family val="2"/>
    </font>
    <font>
      <b/>
      <sz val="10"/>
      <color rgb="FFC00000"/>
      <name val="Arial"/>
      <family val="2"/>
    </font>
    <font>
      <sz val="10"/>
      <color rgb="FFC00000"/>
      <name val="Arial"/>
      <family val="2"/>
    </font>
    <font>
      <sz val="11"/>
      <name val="Arial"/>
      <family val="2"/>
    </font>
    <font>
      <sz val="12"/>
      <name val="Arial"/>
      <family val="2"/>
    </font>
    <font>
      <b/>
      <sz val="11"/>
      <name val="Arial"/>
      <family val="2"/>
    </font>
    <font>
      <sz val="9"/>
      <name val="Calibri"/>
      <family val="2"/>
      <scheme val="minor"/>
    </font>
    <font>
      <sz val="11"/>
      <name val="Arial Narrow"/>
      <family val="2"/>
    </font>
    <font>
      <sz val="12"/>
      <name val="Arial Narrow"/>
      <family val="2"/>
    </font>
    <font>
      <sz val="14"/>
      <name val="Arial Narrow"/>
      <family val="2"/>
    </font>
    <font>
      <sz val="16"/>
      <name val="Arial Narrow"/>
      <family val="2"/>
    </font>
    <font>
      <sz val="8"/>
      <name val="Calibri"/>
      <family val="2"/>
      <scheme val="minor"/>
    </font>
    <font>
      <b/>
      <sz val="18"/>
      <name val="Arial Black"/>
      <family val="2"/>
    </font>
    <font>
      <sz val="16"/>
      <name val="Arial Black"/>
      <family val="2"/>
    </font>
    <font>
      <sz val="18"/>
      <name val="Arial Black"/>
      <family val="2"/>
    </font>
    <font>
      <sz val="10"/>
      <name val="Arial Black"/>
      <family val="2"/>
    </font>
    <font>
      <sz val="8"/>
      <name val="Arial Black"/>
      <family val="2"/>
    </font>
    <font>
      <b/>
      <sz val="9"/>
      <name val="Calibri"/>
      <family val="2"/>
      <scheme val="minor"/>
    </font>
    <font>
      <sz val="9"/>
      <name val="Arial Narrow"/>
      <family val="2"/>
    </font>
    <font>
      <i/>
      <sz val="10"/>
      <color theme="3" tint="-0.249977111117893"/>
      <name val="Arial Narrow"/>
      <family val="2"/>
    </font>
    <font>
      <sz val="10"/>
      <color theme="3" tint="-0.249977111117893"/>
      <name val="Arial Narrow"/>
      <family val="2"/>
    </font>
    <font>
      <sz val="9"/>
      <color theme="0"/>
      <name val="Arial Narrow"/>
      <family val="2"/>
    </font>
    <font>
      <sz val="9"/>
      <color theme="1"/>
      <name val="Arial Narrow"/>
      <family val="2"/>
    </font>
    <font>
      <sz val="9"/>
      <color theme="0" tint="-0.34998626667073579"/>
      <name val="Arial Narrow"/>
      <family val="2"/>
    </font>
    <font>
      <b/>
      <i/>
      <sz val="9"/>
      <name val="Arial Narrow"/>
      <family val="2"/>
    </font>
    <font>
      <sz val="14"/>
      <color theme="1"/>
      <name val="Arial Narrow"/>
      <family val="2"/>
    </font>
    <font>
      <sz val="12"/>
      <color theme="1"/>
      <name val="Arial Narrow"/>
      <family val="2"/>
    </font>
    <font>
      <b/>
      <sz val="10"/>
      <color theme="0"/>
      <name val="Calibri"/>
      <family val="2"/>
      <scheme val="minor"/>
    </font>
    <font>
      <b/>
      <i/>
      <sz val="9"/>
      <color theme="0"/>
      <name val="Arial Narrow"/>
      <family val="2"/>
    </font>
    <font>
      <sz val="14"/>
      <color theme="0"/>
      <name val="Arial Narrow"/>
      <family val="2"/>
    </font>
    <font>
      <sz val="18"/>
      <color rgb="FFC00000"/>
      <name val="Arial Narrow"/>
      <family val="2"/>
    </font>
    <font>
      <sz val="24"/>
      <name val="Arial Narrow"/>
      <family val="2"/>
    </font>
    <font>
      <sz val="20"/>
      <name val="Arial Narrow"/>
      <family val="2"/>
    </font>
    <font>
      <b/>
      <sz val="11"/>
      <color theme="0"/>
      <name val="Arial Narrow"/>
      <family val="2"/>
    </font>
    <font>
      <sz val="10"/>
      <color theme="0"/>
      <name val="Calibri"/>
      <family val="2"/>
      <scheme val="minor"/>
    </font>
    <font>
      <sz val="9"/>
      <color theme="0"/>
      <name val="Calibri"/>
      <family val="2"/>
      <scheme val="minor"/>
    </font>
    <font>
      <sz val="10"/>
      <name val="Calibri"/>
      <family val="2"/>
      <scheme val="minor"/>
    </font>
    <font>
      <sz val="9"/>
      <color theme="1"/>
      <name val="Calibri"/>
      <family val="2"/>
      <scheme val="minor"/>
    </font>
    <font>
      <sz val="10"/>
      <color theme="1"/>
      <name val="Calibri"/>
      <family val="2"/>
      <scheme val="minor"/>
    </font>
    <font>
      <sz val="10"/>
      <color theme="0" tint="-0.34998626667073579"/>
      <name val="Calibri"/>
      <family val="2"/>
      <scheme val="minor"/>
    </font>
    <font>
      <sz val="11"/>
      <name val="Calibri"/>
      <family val="2"/>
      <scheme val="minor"/>
    </font>
    <font>
      <i/>
      <sz val="10"/>
      <color theme="0"/>
      <name val="Calibri"/>
      <family val="2"/>
      <scheme val="minor"/>
    </font>
    <font>
      <b/>
      <sz val="10"/>
      <name val="Calibri"/>
      <family val="2"/>
      <scheme val="minor"/>
    </font>
    <font>
      <sz val="8"/>
      <color theme="0"/>
      <name val="Calibri"/>
      <family val="2"/>
      <scheme val="minor"/>
    </font>
    <font>
      <b/>
      <sz val="8"/>
      <color theme="0"/>
      <name val="Calibri"/>
      <family val="2"/>
      <scheme val="minor"/>
    </font>
    <font>
      <i/>
      <sz val="9"/>
      <color theme="0"/>
      <name val="Calibri"/>
      <family val="2"/>
      <scheme val="minor"/>
    </font>
    <font>
      <i/>
      <sz val="8"/>
      <color theme="0"/>
      <name val="Calibri"/>
      <family val="2"/>
      <scheme val="minor"/>
    </font>
    <font>
      <b/>
      <sz val="18"/>
      <color theme="0"/>
      <name val="Calibri"/>
      <family val="2"/>
      <scheme val="minor"/>
    </font>
    <font>
      <sz val="14"/>
      <color theme="0"/>
      <name val="Calibri"/>
      <family val="2"/>
      <scheme val="minor"/>
    </font>
    <font>
      <i/>
      <sz val="10"/>
      <name val="Calibri"/>
      <family val="2"/>
      <scheme val="minor"/>
    </font>
    <font>
      <b/>
      <sz val="9"/>
      <color theme="0"/>
      <name val="Arial Narrow"/>
      <family val="2"/>
    </font>
    <font>
      <b/>
      <sz val="9"/>
      <color theme="0"/>
      <name val="Calibri"/>
      <family val="2"/>
      <scheme val="minor"/>
    </font>
    <font>
      <sz val="10"/>
      <color theme="0"/>
      <name val="Cordia New"/>
      <family val="2"/>
      <charset val="222"/>
    </font>
    <font>
      <b/>
      <sz val="10"/>
      <color theme="0"/>
      <name val="Cordia New"/>
      <family val="2"/>
      <charset val="222"/>
    </font>
    <font>
      <sz val="11"/>
      <name val="Cordia New"/>
      <family val="2"/>
      <charset val="222"/>
    </font>
    <font>
      <b/>
      <sz val="11"/>
      <name val="Cordia New"/>
      <family val="2"/>
      <charset val="222"/>
    </font>
    <font>
      <b/>
      <sz val="14"/>
      <color theme="0"/>
      <name val="Arial Narrow"/>
      <family val="2"/>
    </font>
    <font>
      <b/>
      <sz val="12"/>
      <name val="Arial Narrow"/>
      <family val="2"/>
    </font>
    <font>
      <b/>
      <sz val="12"/>
      <name val="Calibri"/>
      <family val="2"/>
      <scheme val="minor"/>
    </font>
    <font>
      <b/>
      <sz val="14"/>
      <name val="Calibri"/>
      <family val="2"/>
      <scheme val="minor"/>
    </font>
    <font>
      <b/>
      <sz val="10"/>
      <color indexed="8"/>
      <name val="Calibri"/>
      <family val="2"/>
      <scheme val="minor"/>
    </font>
    <font>
      <i/>
      <sz val="10"/>
      <color indexed="8"/>
      <name val="Calibri"/>
      <family val="2"/>
      <scheme val="minor"/>
    </font>
    <font>
      <b/>
      <i/>
      <sz val="10"/>
      <color indexed="8"/>
      <name val="Calibri"/>
      <family val="2"/>
      <scheme val="minor"/>
    </font>
    <font>
      <i/>
      <sz val="8"/>
      <name val="Calibri"/>
      <family val="2"/>
      <scheme val="minor"/>
    </font>
    <font>
      <u/>
      <sz val="12"/>
      <color theme="1"/>
      <name val="Arial Narrow"/>
      <family val="2"/>
    </font>
    <font>
      <b/>
      <sz val="16"/>
      <name val="Arial"/>
      <family val="2"/>
    </font>
    <font>
      <b/>
      <sz val="18"/>
      <name val="Calibri"/>
      <family val="2"/>
      <scheme val="minor"/>
    </font>
    <font>
      <b/>
      <sz val="26"/>
      <name val="Calibri"/>
      <family val="2"/>
      <scheme val="minor"/>
    </font>
    <font>
      <b/>
      <sz val="16"/>
      <name val="Calibri"/>
      <family val="2"/>
      <scheme val="minor"/>
    </font>
    <font>
      <sz val="12"/>
      <name val="Calibri"/>
      <family val="2"/>
      <scheme val="minor"/>
    </font>
    <font>
      <b/>
      <sz val="11"/>
      <name val="Calibri"/>
      <family val="2"/>
      <scheme val="minor"/>
    </font>
    <font>
      <b/>
      <sz val="14"/>
      <name val="Arial Narrow"/>
      <family val="2"/>
    </font>
    <font>
      <b/>
      <i/>
      <sz val="12"/>
      <name val="Calibri"/>
      <family val="2"/>
      <scheme val="minor"/>
    </font>
    <font>
      <sz val="14"/>
      <name val="Arial"/>
      <family val="2"/>
    </font>
    <font>
      <i/>
      <u/>
      <sz val="10"/>
      <name val="Arial Narrow"/>
      <family val="2"/>
    </font>
    <font>
      <b/>
      <i/>
      <sz val="18"/>
      <name val="Calibri"/>
      <family val="2"/>
      <scheme val="minor"/>
    </font>
    <font>
      <b/>
      <u/>
      <sz val="10"/>
      <name val="Arial"/>
      <family val="2"/>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92D05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40D505"/>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indexed="64"/>
      </left>
      <right style="thin">
        <color indexed="64"/>
      </right>
      <top/>
      <bottom style="medium">
        <color indexed="64"/>
      </bottom>
      <diagonal/>
    </border>
    <border>
      <left/>
      <right/>
      <top style="thin">
        <color theme="3"/>
      </top>
      <bottom/>
      <diagonal/>
    </border>
    <border>
      <left style="thin">
        <color theme="3"/>
      </left>
      <right/>
      <top style="thin">
        <color theme="3"/>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style="medium">
        <color indexed="64"/>
      </right>
      <top style="thin">
        <color theme="3"/>
      </top>
      <bottom/>
      <diagonal/>
    </border>
    <border>
      <left/>
      <right/>
      <top style="thin">
        <color indexed="64"/>
      </top>
      <bottom style="thin">
        <color theme="3"/>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indexed="64"/>
      </left>
      <right/>
      <top/>
      <bottom style="double">
        <color indexed="64"/>
      </bottom>
      <diagonal/>
    </border>
    <border>
      <left/>
      <right/>
      <top/>
      <bottom style="double">
        <color indexed="64"/>
      </bottom>
      <diagonal/>
    </border>
    <border>
      <left style="medium">
        <color theme="3"/>
      </left>
      <right/>
      <top/>
      <bottom style="double">
        <color indexed="64"/>
      </bottom>
      <diagonal/>
    </border>
    <border>
      <left/>
      <right style="medium">
        <color theme="3"/>
      </right>
      <top/>
      <bottom style="double">
        <color indexed="64"/>
      </bottom>
      <diagonal/>
    </border>
    <border>
      <left/>
      <right style="medium">
        <color indexed="64"/>
      </right>
      <top/>
      <bottom style="double">
        <color indexed="64"/>
      </bottom>
      <diagonal/>
    </border>
    <border>
      <left style="medium">
        <color theme="3"/>
      </left>
      <right/>
      <top style="medium">
        <color indexed="64"/>
      </top>
      <bottom style="medium">
        <color indexed="64"/>
      </bottom>
      <diagonal/>
    </border>
    <border>
      <left/>
      <right style="medium">
        <color theme="3"/>
      </right>
      <top style="medium">
        <color indexed="64"/>
      </top>
      <bottom style="medium">
        <color indexed="64"/>
      </bottom>
      <diagonal/>
    </border>
    <border>
      <left style="medium">
        <color theme="3"/>
      </left>
      <right/>
      <top/>
      <bottom style="medium">
        <color indexed="64"/>
      </bottom>
      <diagonal/>
    </border>
    <border>
      <left/>
      <right style="medium">
        <color theme="3"/>
      </right>
      <top/>
      <bottom style="medium">
        <color indexed="64"/>
      </bottom>
      <diagonal/>
    </border>
  </borders>
  <cellStyleXfs count="1">
    <xf numFmtId="0" fontId="0" fillId="0" borderId="0"/>
  </cellStyleXfs>
  <cellXfs count="810">
    <xf numFmtId="0" fontId="0" fillId="0" borderId="0" xfId="0"/>
    <xf numFmtId="0" fontId="0" fillId="3" borderId="0" xfId="0" applyFill="1"/>
    <xf numFmtId="0" fontId="9" fillId="3" borderId="0" xfId="0" applyFont="1" applyFill="1"/>
    <xf numFmtId="0" fontId="7" fillId="3" borderId="0" xfId="0" applyFont="1" applyFill="1"/>
    <xf numFmtId="0" fontId="8" fillId="3" borderId="0" xfId="0" applyFont="1" applyFill="1"/>
    <xf numFmtId="0" fontId="8" fillId="3" borderId="0" xfId="0" applyFont="1" applyFill="1" applyAlignment="1">
      <alignment horizontal="left" vertical="top"/>
    </xf>
    <xf numFmtId="0" fontId="0" fillId="3" borderId="0" xfId="0" applyFill="1" applyAlignment="1">
      <alignment vertical="top"/>
    </xf>
    <xf numFmtId="0" fontId="8" fillId="3" borderId="0" xfId="0" applyFont="1" applyFill="1" applyAlignment="1">
      <alignment horizontal="right" vertical="top"/>
    </xf>
    <xf numFmtId="0" fontId="9" fillId="0" borderId="0" xfId="0" applyFont="1"/>
    <xf numFmtId="0" fontId="1" fillId="0" borderId="0" xfId="0" applyFont="1" applyAlignment="1">
      <alignment vertical="center"/>
    </xf>
    <xf numFmtId="0" fontId="9" fillId="3" borderId="4" xfId="0" applyFont="1" applyFill="1" applyBorder="1"/>
    <xf numFmtId="164" fontId="9" fillId="3" borderId="0" xfId="0" applyNumberFormat="1" applyFont="1" applyFill="1"/>
    <xf numFmtId="164" fontId="9" fillId="3" borderId="5" xfId="0" applyNumberFormat="1" applyFont="1" applyFill="1" applyBorder="1"/>
    <xf numFmtId="0" fontId="12" fillId="3" borderId="0" xfId="0" applyFont="1" applyFill="1" applyAlignment="1">
      <alignment horizontal="center" vertical="top"/>
    </xf>
    <xf numFmtId="164" fontId="2" fillId="3" borderId="0" xfId="0" applyNumberFormat="1" applyFont="1" applyFill="1" applyAlignment="1">
      <alignment vertical="top"/>
    </xf>
    <xf numFmtId="0" fontId="9" fillId="3" borderId="12" xfId="0" applyFont="1" applyFill="1" applyBorder="1"/>
    <xf numFmtId="0" fontId="9" fillId="3" borderId="0" xfId="0" applyFont="1" applyFill="1" applyAlignment="1">
      <alignment horizontal="right"/>
    </xf>
    <xf numFmtId="0" fontId="9" fillId="3" borderId="5" xfId="0" applyFont="1" applyFill="1" applyBorder="1"/>
    <xf numFmtId="0" fontId="9" fillId="3" borderId="12" xfId="0" applyFont="1" applyFill="1" applyBorder="1" applyAlignment="1">
      <alignment horizontal="right"/>
    </xf>
    <xf numFmtId="2" fontId="9" fillId="3" borderId="12" xfId="0" applyNumberFormat="1" applyFont="1" applyFill="1" applyBorder="1"/>
    <xf numFmtId="0" fontId="10" fillId="3" borderId="4" xfId="0" applyFont="1" applyFill="1" applyBorder="1"/>
    <xf numFmtId="0" fontId="6" fillId="3" borderId="0" xfId="0" applyFont="1" applyFill="1" applyAlignment="1">
      <alignment vertical="center"/>
    </xf>
    <xf numFmtId="0" fontId="1" fillId="3" borderId="0" xfId="0" applyFont="1" applyFill="1" applyAlignment="1">
      <alignment vertical="center"/>
    </xf>
    <xf numFmtId="0" fontId="1" fillId="3" borderId="5" xfId="0" applyFont="1" applyFill="1" applyBorder="1" applyAlignment="1">
      <alignment vertical="center"/>
    </xf>
    <xf numFmtId="0" fontId="1" fillId="3" borderId="0" xfId="0" applyFont="1" applyFill="1" applyAlignment="1">
      <alignment horizontal="right" vertical="center"/>
    </xf>
    <xf numFmtId="0" fontId="17" fillId="3" borderId="0" xfId="0" applyFont="1" applyFill="1" applyAlignment="1">
      <alignment vertical="center"/>
    </xf>
    <xf numFmtId="165" fontId="16" fillId="3" borderId="0" xfId="0" applyNumberFormat="1" applyFont="1" applyFill="1"/>
    <xf numFmtId="165" fontId="9" fillId="3" borderId="5" xfId="0" applyNumberFormat="1" applyFont="1" applyFill="1" applyBorder="1" applyAlignment="1">
      <alignment horizontal="left" indent="3"/>
    </xf>
    <xf numFmtId="0" fontId="5" fillId="3" borderId="0" xfId="0" applyFont="1" applyFill="1" applyAlignment="1">
      <alignment horizontal="right" vertical="top" wrapText="1"/>
    </xf>
    <xf numFmtId="0" fontId="5" fillId="3" borderId="0" xfId="0" applyFont="1" applyFill="1" applyAlignment="1">
      <alignment horizontal="justify" vertical="top" wrapText="1"/>
    </xf>
    <xf numFmtId="0" fontId="5" fillId="3" borderId="0" xfId="0" applyFont="1" applyFill="1" applyAlignment="1">
      <alignment vertical="top"/>
    </xf>
    <xf numFmtId="0" fontId="20" fillId="3" borderId="0" xfId="0" applyFont="1" applyFill="1"/>
    <xf numFmtId="0" fontId="21" fillId="3" borderId="0" xfId="0" applyFont="1" applyFill="1"/>
    <xf numFmtId="0" fontId="18" fillId="3" borderId="0" xfId="0" applyFont="1" applyFill="1"/>
    <xf numFmtId="0" fontId="11" fillId="3" borderId="0" xfId="0" applyFont="1" applyFill="1"/>
    <xf numFmtId="0" fontId="10" fillId="3" borderId="0" xfId="0" applyFont="1" applyFill="1" applyAlignment="1">
      <alignment horizontal="right"/>
    </xf>
    <xf numFmtId="0" fontId="10" fillId="3" borderId="0" xfId="0" applyFont="1" applyFill="1"/>
    <xf numFmtId="164" fontId="10" fillId="3" borderId="0" xfId="0" applyNumberFormat="1" applyFont="1" applyFill="1"/>
    <xf numFmtId="0" fontId="18" fillId="3" borderId="0" xfId="0" applyFont="1" applyFill="1" applyAlignment="1">
      <alignment horizontal="right"/>
    </xf>
    <xf numFmtId="164" fontId="19" fillId="3" borderId="0" xfId="0" applyNumberFormat="1" applyFont="1" applyFill="1"/>
    <xf numFmtId="164" fontId="19" fillId="3" borderId="0" xfId="0" applyNumberFormat="1" applyFont="1" applyFill="1" applyAlignment="1">
      <alignment horizontal="right"/>
    </xf>
    <xf numFmtId="0" fontId="11" fillId="3" borderId="0" xfId="0" applyFont="1" applyFill="1" applyAlignment="1">
      <alignment horizontal="right"/>
    </xf>
    <xf numFmtId="0" fontId="19" fillId="3" borderId="0" xfId="0" applyFont="1" applyFill="1"/>
    <xf numFmtId="0" fontId="9" fillId="3" borderId="0" xfId="0" applyFont="1" applyFill="1" applyAlignment="1">
      <alignment horizontal="center"/>
    </xf>
    <xf numFmtId="0" fontId="21" fillId="0" borderId="0" xfId="0" applyFont="1"/>
    <xf numFmtId="0" fontId="18" fillId="0" borderId="0" xfId="0" applyFont="1"/>
    <xf numFmtId="0" fontId="10" fillId="0" borderId="0" xfId="0" applyFont="1"/>
    <xf numFmtId="164" fontId="18" fillId="3" borderId="0" xfId="0" applyNumberFormat="1" applyFont="1" applyFill="1"/>
    <xf numFmtId="165" fontId="9" fillId="3" borderId="0" xfId="0" applyNumberFormat="1" applyFont="1" applyFill="1"/>
    <xf numFmtId="0" fontId="9" fillId="3" borderId="0" xfId="0" applyFont="1" applyFill="1" applyAlignment="1" applyProtection="1">
      <alignment horizontal="center"/>
      <protection locked="0"/>
    </xf>
    <xf numFmtId="2" fontId="9" fillId="3" borderId="12" xfId="0" applyNumberFormat="1" applyFont="1" applyFill="1" applyBorder="1" applyAlignment="1">
      <alignment horizontal="center"/>
    </xf>
    <xf numFmtId="0" fontId="25" fillId="3" borderId="0" xfId="0" applyFont="1" applyFill="1"/>
    <xf numFmtId="0" fontId="25" fillId="0" borderId="0" xfId="0" applyFont="1"/>
    <xf numFmtId="0" fontId="22" fillId="4" borderId="0" xfId="0" applyFont="1" applyFill="1" applyAlignment="1">
      <alignment vertical="center" wrapText="1"/>
    </xf>
    <xf numFmtId="164" fontId="24" fillId="6" borderId="0" xfId="0" applyNumberFormat="1" applyFont="1" applyFill="1" applyAlignment="1">
      <alignment horizontal="center"/>
    </xf>
    <xf numFmtId="0" fontId="9" fillId="2" borderId="4" xfId="0" applyFont="1" applyFill="1" applyBorder="1" applyAlignment="1" applyProtection="1">
      <alignment horizontal="center"/>
      <protection locked="0"/>
    </xf>
    <xf numFmtId="164" fontId="23" fillId="6" borderId="9" xfId="0" applyNumberFormat="1" applyFont="1" applyFill="1" applyBorder="1" applyAlignment="1">
      <alignment horizontal="center" vertical="top"/>
    </xf>
    <xf numFmtId="164" fontId="23" fillId="6" borderId="10" xfId="0" applyNumberFormat="1" applyFont="1" applyFill="1" applyBorder="1" applyAlignment="1">
      <alignment horizontal="center" vertical="top"/>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12" fillId="3" borderId="0" xfId="0" applyFont="1" applyFill="1"/>
    <xf numFmtId="0" fontId="26" fillId="7" borderId="0" xfId="0" applyFont="1" applyFill="1"/>
    <xf numFmtId="0" fontId="27" fillId="7" borderId="0" xfId="0" applyFont="1" applyFill="1"/>
    <xf numFmtId="0" fontId="29" fillId="7" borderId="0" xfId="0" applyFont="1" applyFill="1" applyAlignment="1">
      <alignment vertical="center"/>
    </xf>
    <xf numFmtId="0" fontId="30" fillId="3" borderId="12" xfId="0" applyFont="1" applyFill="1" applyBorder="1" applyAlignment="1">
      <alignment horizontal="center"/>
    </xf>
    <xf numFmtId="2" fontId="30" fillId="3" borderId="12" xfId="0" applyNumberFormat="1" applyFont="1" applyFill="1" applyBorder="1" applyAlignment="1">
      <alignment horizontal="center"/>
    </xf>
    <xf numFmtId="0" fontId="30" fillId="0" borderId="11" xfId="0" applyFont="1" applyBorder="1"/>
    <xf numFmtId="0" fontId="30" fillId="0" borderId="12" xfId="0" applyFont="1" applyBorder="1"/>
    <xf numFmtId="0" fontId="30" fillId="0" borderId="13" xfId="0" applyFont="1" applyBorder="1"/>
    <xf numFmtId="0" fontId="30" fillId="0" borderId="14" xfId="0" applyFont="1" applyBorder="1"/>
    <xf numFmtId="0" fontId="30" fillId="0" borderId="30" xfId="0" applyFont="1" applyBorder="1"/>
    <xf numFmtId="0" fontId="30" fillId="0" borderId="4" xfId="0" applyFont="1" applyBorder="1"/>
    <xf numFmtId="0" fontId="30" fillId="0" borderId="0" xfId="0" applyFont="1"/>
    <xf numFmtId="0" fontId="30" fillId="0" borderId="9" xfId="0" applyFont="1" applyBorder="1"/>
    <xf numFmtId="1" fontId="30" fillId="0" borderId="0" xfId="0" applyNumberFormat="1" applyFont="1"/>
    <xf numFmtId="1" fontId="30" fillId="0" borderId="17" xfId="0" applyNumberFormat="1" applyFont="1" applyBorder="1"/>
    <xf numFmtId="1" fontId="31" fillId="0" borderId="0" xfId="0" applyNumberFormat="1" applyFont="1"/>
    <xf numFmtId="0" fontId="9" fillId="3" borderId="29" xfId="0" applyFont="1" applyFill="1" applyBorder="1"/>
    <xf numFmtId="1" fontId="32" fillId="0" borderId="0" xfId="0" applyNumberFormat="1" applyFont="1"/>
    <xf numFmtId="0" fontId="32" fillId="0" borderId="30" xfId="0" applyFont="1" applyBorder="1"/>
    <xf numFmtId="0" fontId="33" fillId="0" borderId="0" xfId="0" applyFont="1"/>
    <xf numFmtId="0" fontId="34" fillId="3" borderId="0" xfId="0" applyFont="1" applyFill="1"/>
    <xf numFmtId="0" fontId="34" fillId="3" borderId="0" xfId="0" applyFont="1" applyFill="1" applyAlignment="1">
      <alignment horizontal="right"/>
    </xf>
    <xf numFmtId="165" fontId="34" fillId="3" borderId="0" xfId="0" applyNumberFormat="1" applyFont="1" applyFill="1"/>
    <xf numFmtId="0" fontId="15" fillId="8" borderId="2" xfId="0" applyFont="1" applyFill="1" applyBorder="1" applyAlignment="1">
      <alignment vertical="center"/>
    </xf>
    <xf numFmtId="0" fontId="14" fillId="8" borderId="2" xfId="0" applyFont="1" applyFill="1" applyBorder="1" applyAlignment="1">
      <alignment vertical="center"/>
    </xf>
    <xf numFmtId="0" fontId="14" fillId="8" borderId="3" xfId="0" applyFont="1" applyFill="1" applyBorder="1" applyAlignment="1">
      <alignment vertical="center"/>
    </xf>
    <xf numFmtId="0" fontId="28" fillId="8" borderId="0" xfId="0" applyFont="1" applyFill="1" applyAlignment="1">
      <alignment vertical="center"/>
    </xf>
    <xf numFmtId="0" fontId="14" fillId="8" borderId="0" xfId="0" applyFont="1" applyFill="1" applyAlignment="1">
      <alignment vertical="center"/>
    </xf>
    <xf numFmtId="0" fontId="37" fillId="8" borderId="1" xfId="0" applyFont="1" applyFill="1" applyBorder="1" applyAlignment="1">
      <alignment vertical="center"/>
    </xf>
    <xf numFmtId="0" fontId="38" fillId="8" borderId="2" xfId="0" applyFont="1" applyFill="1" applyBorder="1" applyAlignment="1">
      <alignment vertical="center"/>
    </xf>
    <xf numFmtId="0" fontId="38" fillId="8" borderId="3" xfId="0" applyFont="1" applyFill="1" applyBorder="1" applyAlignment="1">
      <alignment vertical="center"/>
    </xf>
    <xf numFmtId="0" fontId="38" fillId="8" borderId="0" xfId="0" applyFont="1" applyFill="1" applyAlignment="1">
      <alignment vertical="center"/>
    </xf>
    <xf numFmtId="0" fontId="30" fillId="8" borderId="4" xfId="0" applyFont="1" applyFill="1" applyBorder="1"/>
    <xf numFmtId="0" fontId="30" fillId="8" borderId="0" xfId="0" applyFont="1" applyFill="1"/>
    <xf numFmtId="1" fontId="30" fillId="8" borderId="0" xfId="0" applyNumberFormat="1" applyFont="1" applyFill="1"/>
    <xf numFmtId="0" fontId="31" fillId="8" borderId="0" xfId="0" applyFont="1" applyFill="1"/>
    <xf numFmtId="0" fontId="9" fillId="8" borderId="6" xfId="0" applyFont="1" applyFill="1" applyBorder="1"/>
    <xf numFmtId="0" fontId="27" fillId="8" borderId="0" xfId="0" applyFont="1" applyFill="1"/>
    <xf numFmtId="0" fontId="9" fillId="8" borderId="0" xfId="0" applyFont="1" applyFill="1"/>
    <xf numFmtId="0" fontId="30" fillId="8" borderId="9" xfId="0" applyFont="1" applyFill="1" applyBorder="1"/>
    <xf numFmtId="0" fontId="39" fillId="8" borderId="0" xfId="0" applyFont="1" applyFill="1" applyAlignment="1">
      <alignment vertical="center"/>
    </xf>
    <xf numFmtId="0" fontId="39" fillId="8" borderId="5" xfId="0" applyFont="1" applyFill="1" applyBorder="1" applyAlignment="1">
      <alignment vertical="center"/>
    </xf>
    <xf numFmtId="0" fontId="30" fillId="8" borderId="6" xfId="0" applyFont="1" applyFill="1" applyBorder="1"/>
    <xf numFmtId="0" fontId="39" fillId="8" borderId="7" xfId="0" applyFont="1" applyFill="1" applyBorder="1" applyAlignment="1">
      <alignment vertical="center"/>
    </xf>
    <xf numFmtId="0" fontId="39" fillId="8" borderId="8" xfId="0" applyFont="1" applyFill="1" applyBorder="1" applyAlignment="1">
      <alignment vertical="center"/>
    </xf>
    <xf numFmtId="0" fontId="36" fillId="8" borderId="4" xfId="0" applyFont="1" applyFill="1" applyBorder="1"/>
    <xf numFmtId="0" fontId="36" fillId="8" borderId="1" xfId="0" applyFont="1" applyFill="1" applyBorder="1"/>
    <xf numFmtId="0" fontId="36" fillId="8" borderId="2" xfId="0" applyFont="1" applyFill="1" applyBorder="1"/>
    <xf numFmtId="0" fontId="36" fillId="8" borderId="3" xfId="0" applyFont="1" applyFill="1" applyBorder="1"/>
    <xf numFmtId="0" fontId="40" fillId="8" borderId="4" xfId="0" applyFont="1" applyFill="1" applyBorder="1"/>
    <xf numFmtId="0" fontId="40" fillId="8" borderId="0" xfId="0" applyFont="1" applyFill="1"/>
    <xf numFmtId="0" fontId="40" fillId="8" borderId="5" xfId="0" applyFont="1" applyFill="1" applyBorder="1"/>
    <xf numFmtId="0" fontId="40" fillId="8" borderId="10" xfId="0" applyFont="1" applyFill="1" applyBorder="1"/>
    <xf numFmtId="0" fontId="40" fillId="8" borderId="9" xfId="0" applyFont="1" applyFill="1" applyBorder="1"/>
    <xf numFmtId="0" fontId="30" fillId="8" borderId="12" xfId="0" applyFont="1" applyFill="1" applyBorder="1"/>
    <xf numFmtId="0" fontId="30" fillId="8" borderId="7" xfId="0" applyFont="1" applyFill="1" applyBorder="1" applyAlignment="1">
      <alignment horizontal="center"/>
    </xf>
    <xf numFmtId="0" fontId="30" fillId="8" borderId="13" xfId="0" applyFont="1" applyFill="1" applyBorder="1"/>
    <xf numFmtId="0" fontId="30" fillId="8" borderId="15" xfId="0" applyFont="1" applyFill="1" applyBorder="1"/>
    <xf numFmtId="1" fontId="31" fillId="8" borderId="0" xfId="0" applyNumberFormat="1" applyFont="1" applyFill="1"/>
    <xf numFmtId="0" fontId="9" fillId="8" borderId="7" xfId="0" applyFont="1" applyFill="1" applyBorder="1"/>
    <xf numFmtId="0" fontId="36" fillId="8" borderId="16" xfId="0" applyFont="1" applyFill="1" applyBorder="1"/>
    <xf numFmtId="0" fontId="30" fillId="8" borderId="17" xfId="0" applyFont="1" applyFill="1" applyBorder="1"/>
    <xf numFmtId="0" fontId="30" fillId="8" borderId="7" xfId="0" applyFont="1" applyFill="1" applyBorder="1" applyAlignment="1">
      <alignment horizontal="right"/>
    </xf>
    <xf numFmtId="0" fontId="30" fillId="8" borderId="7" xfId="0" applyFont="1" applyFill="1" applyBorder="1"/>
    <xf numFmtId="0" fontId="9" fillId="8" borderId="8" xfId="0" applyFont="1" applyFill="1" applyBorder="1"/>
    <xf numFmtId="0" fontId="30" fillId="8" borderId="2" xfId="0" applyFont="1" applyFill="1" applyBorder="1"/>
    <xf numFmtId="0" fontId="30" fillId="8" borderId="3" xfId="0" applyFont="1" applyFill="1" applyBorder="1"/>
    <xf numFmtId="0" fontId="30" fillId="8" borderId="5" xfId="0" applyFont="1" applyFill="1" applyBorder="1"/>
    <xf numFmtId="0" fontId="30" fillId="8" borderId="8" xfId="0" applyFont="1" applyFill="1" applyBorder="1"/>
    <xf numFmtId="0" fontId="36" fillId="8" borderId="21" xfId="0" applyFont="1" applyFill="1" applyBorder="1"/>
    <xf numFmtId="0" fontId="36" fillId="8" borderId="22" xfId="0" applyFont="1" applyFill="1" applyBorder="1"/>
    <xf numFmtId="0" fontId="40" fillId="8" borderId="9" xfId="0" applyFont="1" applyFill="1" applyBorder="1" applyAlignment="1">
      <alignment horizontal="right"/>
    </xf>
    <xf numFmtId="0" fontId="40" fillId="8" borderId="10" xfId="0" applyFont="1" applyFill="1" applyBorder="1" applyAlignment="1">
      <alignment horizontal="right"/>
    </xf>
    <xf numFmtId="0" fontId="40" fillId="8" borderId="0" xfId="0" applyFont="1" applyFill="1" applyAlignment="1">
      <alignment horizontal="right"/>
    </xf>
    <xf numFmtId="0" fontId="40" fillId="8" borderId="5" xfId="0" applyFont="1" applyFill="1" applyBorder="1" applyAlignment="1">
      <alignment horizontal="right"/>
    </xf>
    <xf numFmtId="0" fontId="30" fillId="8" borderId="20" xfId="0" applyFont="1" applyFill="1" applyBorder="1"/>
    <xf numFmtId="0" fontId="30" fillId="8" borderId="19" xfId="0" applyFont="1" applyFill="1" applyBorder="1" applyAlignment="1">
      <alignment horizontal="right"/>
    </xf>
    <xf numFmtId="0" fontId="30" fillId="8" borderId="20" xfId="0" applyFont="1" applyFill="1" applyBorder="1" applyAlignment="1">
      <alignment horizontal="right"/>
    </xf>
    <xf numFmtId="0" fontId="30" fillId="8" borderId="8" xfId="0" applyFont="1" applyFill="1" applyBorder="1" applyAlignment="1">
      <alignment horizontal="right"/>
    </xf>
    <xf numFmtId="0" fontId="30" fillId="8" borderId="19" xfId="0" applyFont="1" applyFill="1" applyBorder="1" applyAlignment="1">
      <alignment horizontal="center"/>
    </xf>
    <xf numFmtId="0" fontId="30" fillId="8" borderId="4" xfId="0" quotePrefix="1" applyFont="1" applyFill="1" applyBorder="1" applyAlignment="1" applyProtection="1">
      <alignment horizontal="center"/>
      <protection locked="0"/>
    </xf>
    <xf numFmtId="164" fontId="43" fillId="8" borderId="9" xfId="0" quotePrefix="1" applyNumberFormat="1" applyFont="1" applyFill="1" applyBorder="1" applyAlignment="1">
      <alignment horizontal="center" vertical="top"/>
    </xf>
    <xf numFmtId="164" fontId="43" fillId="8" borderId="10" xfId="0" quotePrefix="1" applyNumberFormat="1" applyFont="1" applyFill="1" applyBorder="1" applyAlignment="1">
      <alignment horizontal="center" vertical="top"/>
    </xf>
    <xf numFmtId="164" fontId="44" fillId="8" borderId="0" xfId="0" quotePrefix="1" applyNumberFormat="1" applyFont="1" applyFill="1" applyAlignment="1">
      <alignment horizontal="center"/>
    </xf>
    <xf numFmtId="0" fontId="30" fillId="8" borderId="0" xfId="0" applyFont="1" applyFill="1" applyAlignment="1" applyProtection="1">
      <alignment horizontal="center"/>
      <protection locked="0"/>
    </xf>
    <xf numFmtId="0" fontId="30" fillId="8" borderId="4" xfId="0" applyFont="1" applyFill="1" applyBorder="1" applyAlignment="1" applyProtection="1">
      <alignment horizontal="center"/>
      <protection locked="0"/>
    </xf>
    <xf numFmtId="0" fontId="30" fillId="8" borderId="0" xfId="0" applyFont="1" applyFill="1" applyAlignment="1">
      <alignment horizontal="center"/>
    </xf>
    <xf numFmtId="0" fontId="36" fillId="8" borderId="0" xfId="0" applyFont="1" applyFill="1"/>
    <xf numFmtId="0" fontId="36" fillId="8" borderId="0" xfId="0" applyFont="1" applyFill="1" applyAlignment="1">
      <alignment horizontal="center"/>
    </xf>
    <xf numFmtId="164" fontId="36" fillId="8" borderId="0" xfId="0" applyNumberFormat="1" applyFont="1" applyFill="1"/>
    <xf numFmtId="164" fontId="36" fillId="8" borderId="5" xfId="0" applyNumberFormat="1" applyFont="1" applyFill="1" applyBorder="1"/>
    <xf numFmtId="164" fontId="30" fillId="8" borderId="0" xfId="0" applyNumberFormat="1" applyFont="1" applyFill="1"/>
    <xf numFmtId="164" fontId="30" fillId="8" borderId="5" xfId="0" applyNumberFormat="1" applyFont="1" applyFill="1" applyBorder="1"/>
    <xf numFmtId="0" fontId="45" fillId="8" borderId="6" xfId="0" applyFont="1" applyFill="1" applyBorder="1"/>
    <xf numFmtId="0" fontId="46" fillId="8" borderId="7" xfId="0" applyFont="1" applyFill="1" applyBorder="1" applyAlignment="1">
      <alignment horizontal="right"/>
    </xf>
    <xf numFmtId="0" fontId="46" fillId="8" borderId="7" xfId="0" applyFont="1" applyFill="1" applyBorder="1" applyAlignment="1">
      <alignment horizontal="center"/>
    </xf>
    <xf numFmtId="0" fontId="46" fillId="8" borderId="8" xfId="0" applyFont="1" applyFill="1" applyBorder="1" applyAlignment="1">
      <alignment horizontal="center"/>
    </xf>
    <xf numFmtId="0" fontId="45" fillId="8" borderId="0" xfId="0" applyFont="1" applyFill="1"/>
    <xf numFmtId="0" fontId="30" fillId="8" borderId="16" xfId="0" applyFont="1" applyFill="1" applyBorder="1"/>
    <xf numFmtId="0" fontId="30" fillId="8" borderId="17" xfId="0" applyFont="1" applyFill="1" applyBorder="1" applyAlignment="1">
      <alignment horizontal="right"/>
    </xf>
    <xf numFmtId="0" fontId="47" fillId="8" borderId="1" xfId="0" applyFont="1" applyFill="1" applyBorder="1"/>
    <xf numFmtId="0" fontId="41" fillId="8" borderId="2" xfId="0" applyFont="1" applyFill="1" applyBorder="1" applyAlignment="1">
      <alignment vertical="top"/>
    </xf>
    <xf numFmtId="0" fontId="41" fillId="8" borderId="2" xfId="0" applyFont="1" applyFill="1" applyBorder="1" applyAlignment="1">
      <alignment horizontal="justify" vertical="top" wrapText="1"/>
    </xf>
    <xf numFmtId="0" fontId="41" fillId="8" borderId="2" xfId="0" applyFont="1" applyFill="1" applyBorder="1" applyAlignment="1">
      <alignment horizontal="right" vertical="top"/>
    </xf>
    <xf numFmtId="0" fontId="41" fillId="8" borderId="2" xfId="0" applyFont="1" applyFill="1" applyBorder="1" applyAlignment="1">
      <alignment horizontal="center" vertical="top"/>
    </xf>
    <xf numFmtId="0" fontId="47" fillId="8" borderId="4" xfId="0" applyFont="1" applyFill="1" applyBorder="1"/>
    <xf numFmtId="0" fontId="41" fillId="8" borderId="0" xfId="0" applyFont="1" applyFill="1" applyAlignment="1">
      <alignment vertical="top"/>
    </xf>
    <xf numFmtId="0" fontId="41" fillId="8" borderId="0" xfId="0" applyFont="1" applyFill="1" applyAlignment="1">
      <alignment horizontal="justify" vertical="top" wrapText="1"/>
    </xf>
    <xf numFmtId="0" fontId="41" fillId="8" borderId="0" xfId="0" applyFont="1" applyFill="1" applyAlignment="1">
      <alignment horizontal="right" vertical="top"/>
    </xf>
    <xf numFmtId="0" fontId="41" fillId="8" borderId="0" xfId="0" applyFont="1" applyFill="1" applyAlignment="1">
      <alignment horizontal="center" vertical="top"/>
    </xf>
    <xf numFmtId="0" fontId="30" fillId="8" borderId="0" xfId="0" applyFont="1" applyFill="1" applyAlignment="1">
      <alignment vertical="top"/>
    </xf>
    <xf numFmtId="0" fontId="30" fillId="8" borderId="0" xfId="0" applyFont="1" applyFill="1" applyAlignment="1">
      <alignment horizontal="justify" vertical="top" wrapText="1"/>
    </xf>
    <xf numFmtId="0" fontId="30" fillId="8" borderId="0" xfId="0" applyFont="1" applyFill="1" applyAlignment="1">
      <alignment horizontal="right" vertical="top"/>
    </xf>
    <xf numFmtId="0" fontId="30" fillId="8" borderId="0" xfId="0" applyFont="1" applyFill="1" applyAlignment="1">
      <alignment horizontal="center" vertical="top"/>
    </xf>
    <xf numFmtId="0" fontId="45" fillId="8" borderId="4" xfId="0" applyFont="1" applyFill="1" applyBorder="1" applyAlignment="1">
      <alignment horizontal="left"/>
    </xf>
    <xf numFmtId="0" fontId="45" fillId="8" borderId="4" xfId="0" applyFont="1" applyFill="1" applyBorder="1" applyAlignment="1">
      <alignment vertical="top"/>
    </xf>
    <xf numFmtId="0" fontId="30" fillId="8" borderId="0" xfId="0" applyFont="1" applyFill="1" applyAlignment="1">
      <alignment horizontal="justify" vertical="top"/>
    </xf>
    <xf numFmtId="0" fontId="48" fillId="8" borderId="0" xfId="0" applyFont="1" applyFill="1" applyAlignment="1">
      <alignment horizontal="justify" wrapText="1"/>
    </xf>
    <xf numFmtId="0" fontId="48" fillId="8" borderId="0" xfId="0" applyFont="1" applyFill="1" applyAlignment="1">
      <alignment wrapText="1"/>
    </xf>
    <xf numFmtId="14" fontId="49" fillId="8" borderId="0" xfId="0" applyNumberFormat="1" applyFont="1" applyFill="1"/>
    <xf numFmtId="0" fontId="31" fillId="8" borderId="0" xfId="0" applyFont="1" applyFill="1" applyAlignment="1">
      <alignment horizontal="justify" vertical="top" wrapText="1"/>
    </xf>
    <xf numFmtId="0" fontId="31" fillId="8" borderId="0" xfId="0" applyFont="1" applyFill="1" applyAlignment="1">
      <alignment horizontal="right" vertical="top" wrapText="1"/>
    </xf>
    <xf numFmtId="0" fontId="31" fillId="8" borderId="0" xfId="0" applyFont="1" applyFill="1" applyAlignment="1">
      <alignment vertical="top"/>
    </xf>
    <xf numFmtId="0" fontId="30" fillId="8" borderId="23" xfId="0" applyFont="1" applyFill="1" applyBorder="1"/>
    <xf numFmtId="2" fontId="30" fillId="8" borderId="7" xfId="0" applyNumberFormat="1" applyFont="1" applyFill="1" applyBorder="1"/>
    <xf numFmtId="2" fontId="30" fillId="8" borderId="26" xfId="0" applyNumberFormat="1" applyFont="1" applyFill="1" applyBorder="1"/>
    <xf numFmtId="0" fontId="30" fillId="8" borderId="26" xfId="0" applyFont="1" applyFill="1" applyBorder="1"/>
    <xf numFmtId="0" fontId="30" fillId="8" borderId="27" xfId="0" applyFont="1" applyFill="1" applyBorder="1"/>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30" xfId="0" applyFont="1" applyBorder="1"/>
    <xf numFmtId="0" fontId="9" fillId="0" borderId="4" xfId="0" applyFont="1" applyBorder="1"/>
    <xf numFmtId="1" fontId="9" fillId="0" borderId="0" xfId="0" applyNumberFormat="1" applyFont="1"/>
    <xf numFmtId="1" fontId="9" fillId="0" borderId="17" xfId="0" applyNumberFormat="1" applyFont="1" applyBorder="1"/>
    <xf numFmtId="0" fontId="5" fillId="0" borderId="0" xfId="0" applyFont="1"/>
    <xf numFmtId="0" fontId="9" fillId="0" borderId="9" xfId="0" applyFont="1" applyBorder="1"/>
    <xf numFmtId="0" fontId="5" fillId="5" borderId="0" xfId="0" applyFont="1" applyFill="1"/>
    <xf numFmtId="0" fontId="51" fillId="0" borderId="0" xfId="0" applyFont="1"/>
    <xf numFmtId="0" fontId="22" fillId="6" borderId="0" xfId="0" applyFont="1" applyFill="1" applyAlignment="1">
      <alignment vertical="center" wrapText="1"/>
    </xf>
    <xf numFmtId="0" fontId="35" fillId="6" borderId="0" xfId="0" applyFont="1" applyFill="1" applyAlignment="1">
      <alignment vertical="center" wrapText="1"/>
    </xf>
    <xf numFmtId="0" fontId="0" fillId="6" borderId="0" xfId="0" applyFill="1"/>
    <xf numFmtId="0" fontId="5" fillId="6" borderId="0" xfId="0" applyFont="1" applyFill="1"/>
    <xf numFmtId="0" fontId="1" fillId="6" borderId="0" xfId="0" applyFont="1" applyFill="1"/>
    <xf numFmtId="0" fontId="5" fillId="10" borderId="0" xfId="0" applyFont="1" applyFill="1"/>
    <xf numFmtId="0" fontId="52" fillId="6" borderId="0" xfId="0" applyFont="1" applyFill="1"/>
    <xf numFmtId="0" fontId="1" fillId="6" borderId="0" xfId="0" applyFont="1" applyFill="1" applyAlignment="1">
      <alignment horizontal="right"/>
    </xf>
    <xf numFmtId="0" fontId="1" fillId="6" borderId="0" xfId="0" applyFont="1" applyFill="1" applyAlignment="1">
      <alignment horizontal="left"/>
    </xf>
    <xf numFmtId="0" fontId="2" fillId="6" borderId="0" xfId="0" applyFont="1" applyFill="1" applyAlignment="1">
      <alignment horizontal="left"/>
    </xf>
    <xf numFmtId="0" fontId="5" fillId="6" borderId="0" xfId="0" applyFont="1" applyFill="1" applyAlignment="1">
      <alignment horizontal="right"/>
    </xf>
    <xf numFmtId="0" fontId="55" fillId="6" borderId="0" xfId="0" applyFont="1" applyFill="1"/>
    <xf numFmtId="0" fontId="55" fillId="6" borderId="0" xfId="0" applyFont="1" applyFill="1" applyAlignment="1">
      <alignment horizontal="center"/>
    </xf>
    <xf numFmtId="0" fontId="56" fillId="6" borderId="0" xfId="0" applyFont="1" applyFill="1"/>
    <xf numFmtId="0" fontId="56" fillId="0" borderId="0" xfId="0" applyFont="1"/>
    <xf numFmtId="0" fontId="5" fillId="10" borderId="0" xfId="0" applyFont="1" applyFill="1" applyAlignment="1">
      <alignment horizontal="center"/>
    </xf>
    <xf numFmtId="0" fontId="3" fillId="6" borderId="0" xfId="0" applyFont="1" applyFill="1" applyAlignment="1">
      <alignment horizontal="right"/>
    </xf>
    <xf numFmtId="0" fontId="2" fillId="6" borderId="0" xfId="0" applyFont="1" applyFill="1"/>
    <xf numFmtId="0" fontId="1" fillId="6" borderId="0" xfId="0" applyFont="1" applyFill="1" applyAlignment="1">
      <alignment vertical="center"/>
    </xf>
    <xf numFmtId="0" fontId="9" fillId="6" borderId="0" xfId="0" applyFont="1" applyFill="1"/>
    <xf numFmtId="0" fontId="38" fillId="6" borderId="0" xfId="0" applyFont="1" applyFill="1" applyAlignment="1">
      <alignment vertical="center"/>
    </xf>
    <xf numFmtId="0" fontId="39" fillId="6" borderId="0" xfId="0" applyFont="1" applyFill="1" applyAlignment="1">
      <alignment vertical="center"/>
    </xf>
    <xf numFmtId="0" fontId="30" fillId="6" borderId="0" xfId="0" applyFont="1" applyFill="1"/>
    <xf numFmtId="0" fontId="40" fillId="6" borderId="0" xfId="0" applyFont="1" applyFill="1"/>
    <xf numFmtId="0" fontId="14" fillId="6" borderId="0" xfId="0" applyFont="1" applyFill="1" applyAlignment="1">
      <alignment vertical="center"/>
    </xf>
    <xf numFmtId="0" fontId="36" fillId="6" borderId="0" xfId="0" applyFont="1" applyFill="1"/>
    <xf numFmtId="0" fontId="45" fillId="6" borderId="0" xfId="0" applyFont="1" applyFill="1"/>
    <xf numFmtId="0" fontId="31" fillId="6" borderId="0" xfId="0" applyFont="1" applyFill="1"/>
    <xf numFmtId="0" fontId="4" fillId="3" borderId="0" xfId="0" applyFont="1" applyFill="1"/>
    <xf numFmtId="0" fontId="0" fillId="3" borderId="7" xfId="0" applyFill="1" applyBorder="1"/>
    <xf numFmtId="0" fontId="38" fillId="6" borderId="2" xfId="0" applyFont="1" applyFill="1" applyBorder="1" applyAlignment="1">
      <alignment vertical="center"/>
    </xf>
    <xf numFmtId="0" fontId="38" fillId="6" borderId="3" xfId="0" applyFont="1" applyFill="1" applyBorder="1" applyAlignment="1">
      <alignment vertical="center"/>
    </xf>
    <xf numFmtId="0" fontId="39" fillId="6" borderId="5" xfId="0" applyFont="1" applyFill="1" applyBorder="1" applyAlignment="1">
      <alignment vertical="center"/>
    </xf>
    <xf numFmtId="0" fontId="39" fillId="6" borderId="7" xfId="0" applyFont="1" applyFill="1" applyBorder="1" applyAlignment="1">
      <alignment vertical="center"/>
    </xf>
    <xf numFmtId="0" fontId="39" fillId="6" borderId="8" xfId="0" applyFont="1" applyFill="1" applyBorder="1" applyAlignment="1">
      <alignment vertical="center"/>
    </xf>
    <xf numFmtId="0" fontId="31" fillId="0" borderId="0" xfId="0" applyFont="1"/>
    <xf numFmtId="0" fontId="62" fillId="3" borderId="0" xfId="0" applyFont="1" applyFill="1" applyAlignment="1">
      <alignment vertical="center"/>
    </xf>
    <xf numFmtId="0" fontId="62" fillId="3" borderId="0" xfId="0" applyFont="1" applyFill="1"/>
    <xf numFmtId="0" fontId="9" fillId="6" borderId="4" xfId="0" applyFont="1" applyFill="1" applyBorder="1" applyAlignment="1">
      <alignment vertical="top"/>
    </xf>
    <xf numFmtId="0" fontId="39" fillId="6" borderId="0" xfId="0" applyFont="1" applyFill="1" applyAlignment="1">
      <alignment vertical="top"/>
    </xf>
    <xf numFmtId="0" fontId="17" fillId="6" borderId="0" xfId="0" applyFont="1" applyFill="1" applyAlignment="1">
      <alignment vertical="top" wrapText="1"/>
    </xf>
    <xf numFmtId="0" fontId="30" fillId="6" borderId="6" xfId="0" applyFont="1" applyFill="1" applyBorder="1" applyAlignment="1">
      <alignment vertical="top"/>
    </xf>
    <xf numFmtId="0" fontId="39" fillId="6" borderId="7" xfId="0" applyFont="1" applyFill="1" applyBorder="1" applyAlignment="1">
      <alignment vertical="top"/>
    </xf>
    <xf numFmtId="0" fontId="17" fillId="6" borderId="7" xfId="0" applyFont="1" applyFill="1" applyBorder="1" applyAlignment="1">
      <alignment vertical="top" wrapText="1"/>
    </xf>
    <xf numFmtId="0" fontId="63" fillId="6" borderId="1" xfId="0" applyFont="1" applyFill="1" applyBorder="1"/>
    <xf numFmtId="0" fontId="57" fillId="6" borderId="2" xfId="0" applyFont="1" applyFill="1" applyBorder="1"/>
    <xf numFmtId="0" fontId="70" fillId="8" borderId="4" xfId="0" applyFont="1" applyFill="1" applyBorder="1"/>
    <xf numFmtId="0" fontId="71" fillId="8" borderId="11" xfId="0" applyFont="1" applyFill="1" applyBorder="1"/>
    <xf numFmtId="0" fontId="27" fillId="0" borderId="0" xfId="0" applyFont="1"/>
    <xf numFmtId="0" fontId="9" fillId="8" borderId="33" xfId="0" applyFont="1" applyFill="1" applyBorder="1"/>
    <xf numFmtId="0" fontId="36" fillId="8" borderId="32" xfId="0" applyFont="1" applyFill="1" applyBorder="1"/>
    <xf numFmtId="0" fontId="36" fillId="8" borderId="32" xfId="0" applyFont="1" applyFill="1" applyBorder="1" applyAlignment="1">
      <alignment horizontal="left"/>
    </xf>
    <xf numFmtId="0" fontId="36" fillId="8" borderId="34" xfId="0" applyFont="1" applyFill="1" applyBorder="1"/>
    <xf numFmtId="0" fontId="9" fillId="8" borderId="32" xfId="0" applyFont="1" applyFill="1" applyBorder="1"/>
    <xf numFmtId="0" fontId="69" fillId="6" borderId="0" xfId="0" applyFont="1" applyFill="1"/>
    <xf numFmtId="0" fontId="73" fillId="7" borderId="0" xfId="0" applyFont="1" applyFill="1"/>
    <xf numFmtId="0" fontId="74" fillId="7" borderId="0" xfId="0" applyFont="1" applyFill="1"/>
    <xf numFmtId="0" fontId="69" fillId="0" borderId="0" xfId="0" applyFont="1"/>
    <xf numFmtId="0" fontId="69" fillId="0" borderId="9" xfId="0" applyFont="1" applyBorder="1"/>
    <xf numFmtId="1" fontId="69" fillId="0" borderId="0" xfId="0" applyNumberFormat="1" applyFont="1"/>
    <xf numFmtId="0" fontId="10" fillId="10" borderId="0" xfId="0" applyFont="1" applyFill="1"/>
    <xf numFmtId="0" fontId="50" fillId="5" borderId="0" xfId="0" applyFont="1" applyFill="1"/>
    <xf numFmtId="0" fontId="9" fillId="5" borderId="0" xfId="0" applyFont="1" applyFill="1" applyAlignment="1">
      <alignment horizontal="center"/>
    </xf>
    <xf numFmtId="0" fontId="34" fillId="5" borderId="4" xfId="0" applyFont="1" applyFill="1" applyBorder="1"/>
    <xf numFmtId="0" fontId="69" fillId="5" borderId="0" xfId="0" applyFont="1" applyFill="1" applyAlignment="1">
      <alignment horizontal="center"/>
    </xf>
    <xf numFmtId="0" fontId="69" fillId="5" borderId="7" xfId="0" applyFont="1" applyFill="1" applyBorder="1" applyAlignment="1">
      <alignment horizontal="center"/>
    </xf>
    <xf numFmtId="0" fontId="78" fillId="8" borderId="1" xfId="0" applyFont="1" applyFill="1" applyBorder="1"/>
    <xf numFmtId="0" fontId="79" fillId="8" borderId="0" xfId="0" applyFont="1" applyFill="1"/>
    <xf numFmtId="0" fontId="80" fillId="8" borderId="4" xfId="0" applyFont="1" applyFill="1" applyBorder="1" applyAlignment="1">
      <alignment horizontal="right"/>
    </xf>
    <xf numFmtId="0" fontId="9" fillId="12" borderId="0" xfId="0" applyFont="1" applyFill="1"/>
    <xf numFmtId="0" fontId="81" fillId="12" borderId="0" xfId="0" applyFont="1" applyFill="1" applyAlignment="1">
      <alignment horizontal="center" vertical="center"/>
    </xf>
    <xf numFmtId="0" fontId="81" fillId="12" borderId="7" xfId="0" applyFont="1" applyFill="1" applyBorder="1" applyAlignment="1">
      <alignment horizontal="center" vertical="center"/>
    </xf>
    <xf numFmtId="0" fontId="9" fillId="13" borderId="0" xfId="0" applyFont="1" applyFill="1"/>
    <xf numFmtId="0" fontId="9" fillId="13" borderId="5" xfId="0" applyFont="1" applyFill="1" applyBorder="1"/>
    <xf numFmtId="0" fontId="9" fillId="13" borderId="12" xfId="0" applyFont="1" applyFill="1" applyBorder="1"/>
    <xf numFmtId="0" fontId="9" fillId="13" borderId="0" xfId="0" applyFont="1" applyFill="1" applyAlignment="1">
      <alignment horizontal="right"/>
    </xf>
    <xf numFmtId="0" fontId="9" fillId="13" borderId="7" xfId="0" applyFont="1" applyFill="1" applyBorder="1"/>
    <xf numFmtId="0" fontId="9" fillId="13" borderId="8" xfId="0" applyFont="1" applyFill="1" applyBorder="1"/>
    <xf numFmtId="0" fontId="82" fillId="6" borderId="4" xfId="0" applyFont="1" applyFill="1" applyBorder="1" applyAlignment="1">
      <alignment horizontal="center" vertical="top"/>
    </xf>
    <xf numFmtId="0" fontId="10" fillId="6" borderId="5" xfId="0" applyFont="1" applyFill="1" applyBorder="1" applyAlignment="1">
      <alignment vertical="center"/>
    </xf>
    <xf numFmtId="0" fontId="9" fillId="6" borderId="4" xfId="0" applyFont="1" applyFill="1" applyBorder="1"/>
    <xf numFmtId="0" fontId="9" fillId="6" borderId="5" xfId="0" applyFont="1" applyFill="1" applyBorder="1"/>
    <xf numFmtId="0" fontId="9" fillId="6" borderId="37" xfId="0" applyFont="1" applyFill="1" applyBorder="1"/>
    <xf numFmtId="0" fontId="9" fillId="6" borderId="6" xfId="0" applyFont="1" applyFill="1" applyBorder="1"/>
    <xf numFmtId="0" fontId="9" fillId="6" borderId="7" xfId="0" applyFont="1" applyFill="1" applyBorder="1"/>
    <xf numFmtId="0" fontId="9" fillId="6" borderId="8" xfId="0" applyFont="1" applyFill="1" applyBorder="1"/>
    <xf numFmtId="0" fontId="61" fillId="6" borderId="7" xfId="0" applyFont="1" applyFill="1" applyBorder="1" applyAlignment="1">
      <alignment horizontal="right" vertical="center"/>
    </xf>
    <xf numFmtId="164" fontId="43" fillId="8" borderId="0" xfId="0" quotePrefix="1" applyNumberFormat="1" applyFont="1" applyFill="1" applyAlignment="1">
      <alignment horizontal="center" vertical="top"/>
    </xf>
    <xf numFmtId="0" fontId="30" fillId="8" borderId="32" xfId="0" quotePrefix="1" applyFont="1" applyFill="1" applyBorder="1" applyAlignment="1" applyProtection="1">
      <alignment horizontal="center"/>
      <protection locked="0"/>
    </xf>
    <xf numFmtId="0" fontId="27" fillId="6" borderId="0" xfId="0" applyFont="1" applyFill="1"/>
    <xf numFmtId="0" fontId="85" fillId="8" borderId="11" xfId="0" applyFont="1" applyFill="1" applyBorder="1"/>
    <xf numFmtId="0" fontId="85" fillId="8" borderId="12" xfId="0" applyFont="1" applyFill="1" applyBorder="1"/>
    <xf numFmtId="0" fontId="87" fillId="6" borderId="0" xfId="0" applyFont="1" applyFill="1"/>
    <xf numFmtId="0" fontId="88" fillId="6" borderId="0" xfId="0" applyFont="1" applyFill="1" applyAlignment="1">
      <alignment horizontal="center"/>
    </xf>
    <xf numFmtId="0" fontId="88" fillId="3" borderId="0" xfId="0" applyFont="1" applyFill="1" applyAlignment="1">
      <alignment horizontal="center"/>
    </xf>
    <xf numFmtId="164" fontId="87" fillId="3" borderId="17" xfId="0" applyNumberFormat="1" applyFont="1" applyFill="1" applyBorder="1"/>
    <xf numFmtId="0" fontId="89" fillId="7" borderId="0" xfId="0" applyFont="1" applyFill="1"/>
    <xf numFmtId="0" fontId="90" fillId="7" borderId="0" xfId="0" applyFont="1" applyFill="1"/>
    <xf numFmtId="0" fontId="87" fillId="0" borderId="0" xfId="0" applyFont="1"/>
    <xf numFmtId="0" fontId="85" fillId="0" borderId="9" xfId="0" applyFont="1" applyBorder="1"/>
    <xf numFmtId="0" fontId="85" fillId="0" borderId="0" xfId="0" applyFont="1"/>
    <xf numFmtId="1" fontId="85" fillId="0" borderId="0" xfId="0" applyNumberFormat="1" applyFont="1"/>
    <xf numFmtId="0" fontId="78" fillId="8" borderId="4" xfId="0" applyFont="1" applyFill="1" applyBorder="1"/>
    <xf numFmtId="0" fontId="85" fillId="8" borderId="12" xfId="0" applyFont="1" applyFill="1" applyBorder="1" applyAlignment="1">
      <alignment horizontal="center"/>
    </xf>
    <xf numFmtId="164" fontId="86" fillId="8" borderId="0" xfId="0" applyNumberFormat="1" applyFont="1" applyFill="1" applyAlignment="1">
      <alignment vertical="top"/>
    </xf>
    <xf numFmtId="164" fontId="87" fillId="3" borderId="0" xfId="0" applyNumberFormat="1" applyFont="1" applyFill="1"/>
    <xf numFmtId="164" fontId="87" fillId="3" borderId="12" xfId="0" applyNumberFormat="1" applyFont="1" applyFill="1" applyBorder="1"/>
    <xf numFmtId="164" fontId="85" fillId="8" borderId="17" xfId="0" applyNumberFormat="1" applyFont="1" applyFill="1" applyBorder="1"/>
    <xf numFmtId="164" fontId="86" fillId="8" borderId="7" xfId="0" applyNumberFormat="1" applyFont="1" applyFill="1" applyBorder="1" applyAlignment="1">
      <alignment vertical="top"/>
    </xf>
    <xf numFmtId="164" fontId="85" fillId="8" borderId="7" xfId="0" applyNumberFormat="1" applyFont="1" applyFill="1" applyBorder="1"/>
    <xf numFmtId="0" fontId="87" fillId="3" borderId="0" xfId="0" applyFont="1" applyFill="1"/>
    <xf numFmtId="0" fontId="87" fillId="3" borderId="0" xfId="0" applyFont="1" applyFill="1" applyAlignment="1">
      <alignment horizontal="right"/>
    </xf>
    <xf numFmtId="0" fontId="93" fillId="6" borderId="0" xfId="0" applyFont="1" applyFill="1"/>
    <xf numFmtId="0" fontId="85" fillId="6" borderId="0" xfId="0" applyFont="1" applyFill="1"/>
    <xf numFmtId="0" fontId="78" fillId="8" borderId="2" xfId="0" applyFont="1" applyFill="1" applyBorder="1"/>
    <xf numFmtId="0" fontId="78" fillId="8" borderId="3" xfId="0" applyFont="1" applyFill="1" applyBorder="1"/>
    <xf numFmtId="0" fontId="85" fillId="8" borderId="0" xfId="0" applyFont="1" applyFill="1"/>
    <xf numFmtId="0" fontId="85" fillId="8" borderId="4" xfId="0" applyFont="1" applyFill="1" applyBorder="1"/>
    <xf numFmtId="0" fontId="85" fillId="8" borderId="0" xfId="0" applyFont="1" applyFill="1" applyAlignment="1">
      <alignment horizontal="right"/>
    </xf>
    <xf numFmtId="0" fontId="85" fillId="8" borderId="7" xfId="0" applyFont="1" applyFill="1" applyBorder="1" applyAlignment="1">
      <alignment horizontal="right"/>
    </xf>
    <xf numFmtId="0" fontId="94" fillId="8" borderId="0" xfId="0" applyFont="1" applyFill="1" applyAlignment="1">
      <alignment horizontal="center" textRotation="90"/>
    </xf>
    <xf numFmtId="0" fontId="78" fillId="8" borderId="0" xfId="0" applyFont="1" applyFill="1" applyAlignment="1">
      <alignment horizontal="center"/>
    </xf>
    <xf numFmtId="0" fontId="85" fillId="8" borderId="0" xfId="0" applyFont="1" applyFill="1" applyAlignment="1">
      <alignment horizontal="center"/>
    </xf>
    <xf numFmtId="0" fontId="78" fillId="8" borderId="0" xfId="0" applyFont="1" applyFill="1" applyAlignment="1">
      <alignment vertical="center"/>
    </xf>
    <xf numFmtId="0" fontId="78" fillId="8" borderId="5" xfId="0" applyFont="1" applyFill="1" applyBorder="1" applyAlignment="1">
      <alignment vertical="center"/>
    </xf>
    <xf numFmtId="0" fontId="85" fillId="8" borderId="6" xfId="0" applyFont="1" applyFill="1" applyBorder="1"/>
    <xf numFmtId="0" fontId="78" fillId="8" borderId="7" xfId="0" applyFont="1" applyFill="1" applyBorder="1" applyAlignment="1">
      <alignment vertical="center"/>
    </xf>
    <xf numFmtId="0" fontId="78" fillId="8" borderId="8" xfId="0" applyFont="1" applyFill="1" applyBorder="1" applyAlignment="1">
      <alignment vertical="center"/>
    </xf>
    <xf numFmtId="0" fontId="94" fillId="6" borderId="0" xfId="0" applyFont="1" applyFill="1"/>
    <xf numFmtId="0" fontId="78" fillId="8" borderId="2" xfId="0" applyFont="1" applyFill="1" applyBorder="1" applyAlignment="1">
      <alignment vertical="center"/>
    </xf>
    <xf numFmtId="0" fontId="78" fillId="8" borderId="3" xfId="0" applyFont="1" applyFill="1" applyBorder="1" applyAlignment="1">
      <alignment vertical="center"/>
    </xf>
    <xf numFmtId="0" fontId="94" fillId="8" borderId="0" xfId="0" applyFont="1" applyFill="1"/>
    <xf numFmtId="0" fontId="78" fillId="8" borderId="11" xfId="0" applyFont="1" applyFill="1" applyBorder="1"/>
    <xf numFmtId="0" fontId="78" fillId="8" borderId="12" xfId="0" applyFont="1" applyFill="1" applyBorder="1" applyAlignment="1">
      <alignment vertical="center"/>
    </xf>
    <xf numFmtId="0" fontId="78" fillId="8" borderId="15" xfId="0" applyFont="1" applyFill="1" applyBorder="1" applyAlignment="1">
      <alignment vertical="center"/>
    </xf>
    <xf numFmtId="0" fontId="96" fillId="8" borderId="0" xfId="0" applyFont="1" applyFill="1"/>
    <xf numFmtId="0" fontId="97" fillId="8" borderId="0" xfId="0" applyFont="1" applyFill="1" applyAlignment="1">
      <alignment horizontal="center"/>
    </xf>
    <xf numFmtId="0" fontId="97" fillId="8" borderId="10" xfId="0" applyFont="1" applyFill="1" applyBorder="1" applyAlignment="1">
      <alignment horizontal="center"/>
    </xf>
    <xf numFmtId="164" fontId="57" fillId="3" borderId="17" xfId="0" applyNumberFormat="1" applyFont="1" applyFill="1" applyBorder="1"/>
    <xf numFmtId="0" fontId="87" fillId="3" borderId="4" xfId="0" applyFont="1" applyFill="1" applyBorder="1"/>
    <xf numFmtId="0" fontId="87" fillId="3" borderId="11" xfId="0" applyFont="1" applyFill="1" applyBorder="1"/>
    <xf numFmtId="0" fontId="87" fillId="3" borderId="12" xfId="0" applyFont="1" applyFill="1" applyBorder="1"/>
    <xf numFmtId="0" fontId="57" fillId="3" borderId="0" xfId="0" applyFont="1" applyFill="1"/>
    <xf numFmtId="0" fontId="57" fillId="3" borderId="12" xfId="0" applyFont="1" applyFill="1" applyBorder="1"/>
    <xf numFmtId="164" fontId="86" fillId="10" borderId="0" xfId="0" applyNumberFormat="1" applyFont="1" applyFill="1" applyAlignment="1" applyProtection="1">
      <alignment vertical="top"/>
      <protection locked="0"/>
    </xf>
    <xf numFmtId="0" fontId="98" fillId="6" borderId="0" xfId="0" applyFont="1" applyFill="1" applyAlignment="1">
      <alignment vertical="center"/>
    </xf>
    <xf numFmtId="0" fontId="98" fillId="8" borderId="0" xfId="0" applyFont="1" applyFill="1" applyAlignment="1">
      <alignment vertical="center"/>
    </xf>
    <xf numFmtId="0" fontId="78" fillId="6" borderId="0" xfId="0" applyFont="1" applyFill="1" applyAlignment="1">
      <alignment vertical="center"/>
    </xf>
    <xf numFmtId="0" fontId="100" fillId="3" borderId="0" xfId="0" applyFont="1" applyFill="1" applyAlignment="1">
      <alignment horizontal="left"/>
    </xf>
    <xf numFmtId="165" fontId="87" fillId="3" borderId="0" xfId="0" applyNumberFormat="1" applyFont="1" applyFill="1"/>
    <xf numFmtId="0" fontId="57" fillId="3" borderId="0" xfId="0" applyFont="1" applyFill="1" applyAlignment="1">
      <alignment horizontal="right"/>
    </xf>
    <xf numFmtId="0" fontId="101" fillId="8" borderId="17" xfId="0" applyFont="1" applyFill="1" applyBorder="1" applyAlignment="1">
      <alignment horizontal="right"/>
    </xf>
    <xf numFmtId="164" fontId="9" fillId="3" borderId="0" xfId="0" applyNumberFormat="1" applyFont="1" applyFill="1" applyAlignment="1">
      <alignment horizontal="right"/>
    </xf>
    <xf numFmtId="164" fontId="9" fillId="3" borderId="5" xfId="0" applyNumberFormat="1" applyFont="1" applyFill="1" applyBorder="1" applyAlignment="1">
      <alignment horizontal="right"/>
    </xf>
    <xf numFmtId="164" fontId="85" fillId="8" borderId="17" xfId="0" applyNumberFormat="1" applyFont="1" applyFill="1" applyBorder="1" applyAlignment="1">
      <alignment horizontal="right"/>
    </xf>
    <xf numFmtId="164" fontId="85" fillId="8" borderId="18" xfId="0" applyNumberFormat="1" applyFont="1" applyFill="1" applyBorder="1" applyAlignment="1">
      <alignment horizontal="right"/>
    </xf>
    <xf numFmtId="0" fontId="64" fillId="6" borderId="4" xfId="0" applyFont="1" applyFill="1" applyBorder="1" applyAlignment="1">
      <alignment vertical="center"/>
    </xf>
    <xf numFmtId="0" fontId="64" fillId="6" borderId="0" xfId="0" applyFont="1" applyFill="1" applyAlignment="1">
      <alignment vertical="center"/>
    </xf>
    <xf numFmtId="0" fontId="9" fillId="3" borderId="7" xfId="0" applyFont="1" applyFill="1" applyBorder="1"/>
    <xf numFmtId="0" fontId="86" fillId="8" borderId="12" xfId="0" applyFont="1" applyFill="1" applyBorder="1" applyAlignment="1">
      <alignment horizontal="center"/>
    </xf>
    <xf numFmtId="0" fontId="86" fillId="8" borderId="14" xfId="0" applyFont="1" applyFill="1" applyBorder="1" applyAlignment="1">
      <alignment horizontal="center"/>
    </xf>
    <xf numFmtId="0" fontId="72" fillId="6" borderId="0" xfId="0" applyFont="1" applyFill="1"/>
    <xf numFmtId="0" fontId="101" fillId="8" borderId="0" xfId="0" applyFont="1" applyFill="1"/>
    <xf numFmtId="0" fontId="102" fillId="8" borderId="1" xfId="0" applyFont="1" applyFill="1" applyBorder="1"/>
    <xf numFmtId="0" fontId="101" fillId="8" borderId="2" xfId="0" applyFont="1" applyFill="1" applyBorder="1"/>
    <xf numFmtId="0" fontId="101" fillId="8" borderId="3" xfId="0" applyFont="1" applyFill="1" applyBorder="1"/>
    <xf numFmtId="0" fontId="102" fillId="8" borderId="0" xfId="0" applyFont="1" applyFill="1"/>
    <xf numFmtId="0" fontId="101" fillId="8" borderId="10" xfId="0" applyFont="1" applyFill="1" applyBorder="1"/>
    <xf numFmtId="0" fontId="102" fillId="8" borderId="9" xfId="0" applyFont="1" applyFill="1" applyBorder="1"/>
    <xf numFmtId="0" fontId="101" fillId="8" borderId="5" xfId="0" applyFont="1" applyFill="1" applyBorder="1"/>
    <xf numFmtId="0" fontId="72" fillId="8" borderId="0" xfId="0" applyFont="1" applyFill="1"/>
    <xf numFmtId="0" fontId="72" fillId="8" borderId="4" xfId="0" applyFont="1" applyFill="1" applyBorder="1"/>
    <xf numFmtId="1" fontId="72" fillId="8" borderId="0" xfId="0" applyNumberFormat="1" applyFont="1" applyFill="1"/>
    <xf numFmtId="0" fontId="41" fillId="8" borderId="0" xfId="0" applyFont="1" applyFill="1"/>
    <xf numFmtId="0" fontId="89" fillId="6" borderId="0" xfId="0" applyFont="1" applyFill="1"/>
    <xf numFmtId="0" fontId="29" fillId="6" borderId="0" xfId="0" applyFont="1" applyFill="1" applyAlignment="1">
      <alignment vertical="center"/>
    </xf>
    <xf numFmtId="0" fontId="5" fillId="6" borderId="0" xfId="0" applyFont="1" applyFill="1" applyAlignment="1">
      <alignment vertical="top"/>
    </xf>
    <xf numFmtId="0" fontId="5" fillId="6" borderId="0" xfId="0" applyFont="1" applyFill="1" applyAlignment="1">
      <alignment horizontal="right" vertical="top" wrapText="1"/>
    </xf>
    <xf numFmtId="0" fontId="5" fillId="6" borderId="0" xfId="0" applyFont="1" applyFill="1" applyAlignment="1">
      <alignment horizontal="justify" vertical="top" wrapText="1"/>
    </xf>
    <xf numFmtId="0" fontId="104" fillId="8" borderId="7" xfId="0" applyFont="1" applyFill="1" applyBorder="1" applyAlignment="1">
      <alignment horizontal="center"/>
    </xf>
    <xf numFmtId="0" fontId="30" fillId="6" borderId="0" xfId="0" quotePrefix="1" applyFont="1" applyFill="1" applyAlignment="1" applyProtection="1">
      <alignment horizontal="center"/>
      <protection locked="0"/>
    </xf>
    <xf numFmtId="164" fontId="44" fillId="6" borderId="0" xfId="0" quotePrefix="1" applyNumberFormat="1" applyFont="1" applyFill="1" applyAlignment="1">
      <alignment horizontal="center"/>
    </xf>
    <xf numFmtId="0" fontId="9" fillId="6" borderId="0" xfId="0" applyFont="1" applyFill="1" applyAlignment="1" applyProtection="1">
      <alignment horizontal="center"/>
      <protection locked="0"/>
    </xf>
    <xf numFmtId="0" fontId="9" fillId="6" borderId="4" xfId="0" applyFont="1" applyFill="1" applyBorder="1" applyAlignment="1" applyProtection="1">
      <alignment horizontal="center"/>
      <protection locked="0"/>
    </xf>
    <xf numFmtId="164" fontId="43" fillId="6" borderId="0" xfId="0" quotePrefix="1" applyNumberFormat="1" applyFont="1" applyFill="1" applyAlignment="1">
      <alignment horizontal="center" vertical="top"/>
    </xf>
    <xf numFmtId="0" fontId="22" fillId="6" borderId="0" xfId="0" applyFont="1" applyFill="1" applyAlignment="1">
      <alignment horizontal="center" vertical="center" wrapText="1"/>
    </xf>
    <xf numFmtId="0" fontId="22" fillId="6" borderId="1" xfId="0" applyFont="1" applyFill="1" applyBorder="1" applyAlignment="1">
      <alignment vertical="center" wrapText="1"/>
    </xf>
    <xf numFmtId="0" fontId="22" fillId="6" borderId="2" xfId="0" applyFont="1" applyFill="1" applyBorder="1" applyAlignment="1">
      <alignment vertical="center" wrapText="1"/>
    </xf>
    <xf numFmtId="0" fontId="22" fillId="6" borderId="4" xfId="0" applyFont="1" applyFill="1" applyBorder="1" applyAlignment="1">
      <alignment vertical="center" wrapText="1"/>
    </xf>
    <xf numFmtId="0" fontId="22" fillId="6" borderId="6" xfId="0" applyFont="1" applyFill="1" applyBorder="1" applyAlignment="1">
      <alignment vertical="center" wrapText="1"/>
    </xf>
    <xf numFmtId="0" fontId="22" fillId="6" borderId="7" xfId="0" applyFont="1" applyFill="1" applyBorder="1" applyAlignment="1">
      <alignment vertical="center" wrapText="1"/>
    </xf>
    <xf numFmtId="0" fontId="35" fillId="6" borderId="4" xfId="0" applyFont="1" applyFill="1" applyBorder="1" applyAlignment="1">
      <alignment vertical="center" wrapText="1"/>
    </xf>
    <xf numFmtId="164" fontId="23" fillId="6" borderId="0" xfId="0" applyNumberFormat="1" applyFont="1" applyFill="1" applyAlignment="1">
      <alignment horizontal="center" vertical="top"/>
    </xf>
    <xf numFmtId="164" fontId="23" fillId="6" borderId="1" xfId="0" applyNumberFormat="1" applyFont="1" applyFill="1" applyBorder="1" applyAlignment="1">
      <alignment horizontal="center" vertical="top"/>
    </xf>
    <xf numFmtId="164" fontId="23" fillId="6" borderId="2" xfId="0" applyNumberFormat="1" applyFont="1" applyFill="1" applyBorder="1" applyAlignment="1">
      <alignment horizontal="center" vertical="top"/>
    </xf>
    <xf numFmtId="164" fontId="24" fillId="6" borderId="2" xfId="0" applyNumberFormat="1" applyFont="1" applyFill="1" applyBorder="1" applyAlignment="1">
      <alignment horizontal="center"/>
    </xf>
    <xf numFmtId="164" fontId="24" fillId="6" borderId="3" xfId="0" applyNumberFormat="1" applyFont="1" applyFill="1" applyBorder="1" applyAlignment="1">
      <alignment horizontal="center"/>
    </xf>
    <xf numFmtId="164" fontId="23" fillId="6" borderId="4" xfId="0" applyNumberFormat="1" applyFont="1" applyFill="1" applyBorder="1" applyAlignment="1">
      <alignment horizontal="center" vertical="top"/>
    </xf>
    <xf numFmtId="164" fontId="24" fillId="6" borderId="5" xfId="0" applyNumberFormat="1" applyFont="1" applyFill="1" applyBorder="1" applyAlignment="1">
      <alignment horizontal="center"/>
    </xf>
    <xf numFmtId="164" fontId="23" fillId="6" borderId="6" xfId="0" applyNumberFormat="1" applyFont="1" applyFill="1" applyBorder="1" applyAlignment="1">
      <alignment horizontal="center" vertical="top"/>
    </xf>
    <xf numFmtId="164" fontId="23" fillId="6" borderId="7" xfId="0" applyNumberFormat="1" applyFont="1" applyFill="1" applyBorder="1" applyAlignment="1">
      <alignment horizontal="center" vertical="top"/>
    </xf>
    <xf numFmtId="164" fontId="24" fillId="6" borderId="7" xfId="0" applyNumberFormat="1" applyFont="1" applyFill="1" applyBorder="1" applyAlignment="1">
      <alignment horizontal="center"/>
    </xf>
    <xf numFmtId="164" fontId="24" fillId="6" borderId="8" xfId="0" applyNumberFormat="1" applyFont="1" applyFill="1" applyBorder="1" applyAlignment="1">
      <alignment horizontal="center"/>
    </xf>
    <xf numFmtId="164" fontId="44" fillId="8" borderId="5" xfId="0" quotePrefix="1" applyNumberFormat="1" applyFont="1" applyFill="1" applyBorder="1" applyAlignment="1">
      <alignment horizontal="center"/>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46" fillId="8" borderId="6" xfId="0" applyFont="1" applyFill="1" applyBorder="1" applyAlignment="1">
      <alignment horizontal="right"/>
    </xf>
    <xf numFmtId="0" fontId="94" fillId="8" borderId="4" xfId="0" applyFont="1" applyFill="1" applyBorder="1" applyAlignment="1">
      <alignment horizontal="center" textRotation="90"/>
    </xf>
    <xf numFmtId="0" fontId="94" fillId="8" borderId="5" xfId="0" applyFont="1" applyFill="1" applyBorder="1" applyAlignment="1">
      <alignment horizontal="center" textRotation="90"/>
    </xf>
    <xf numFmtId="0" fontId="78" fillId="8" borderId="4" xfId="0" applyFont="1" applyFill="1" applyBorder="1" applyAlignment="1">
      <alignment horizontal="center"/>
    </xf>
    <xf numFmtId="0" fontId="78" fillId="8" borderId="5" xfId="0" applyFont="1" applyFill="1" applyBorder="1" applyAlignment="1">
      <alignment horizontal="center"/>
    </xf>
    <xf numFmtId="0" fontId="85" fillId="8" borderId="4" xfId="0" applyFont="1" applyFill="1" applyBorder="1" applyAlignment="1">
      <alignment horizontal="center"/>
    </xf>
    <xf numFmtId="0" fontId="85" fillId="8" borderId="5" xfId="0" applyFont="1" applyFill="1" applyBorder="1" applyAlignment="1">
      <alignment horizontal="center"/>
    </xf>
    <xf numFmtId="0" fontId="104" fillId="8" borderId="6" xfId="0" applyFont="1" applyFill="1" applyBorder="1" applyAlignment="1">
      <alignment horizontal="center"/>
    </xf>
    <xf numFmtId="0" fontId="85" fillId="8" borderId="5" xfId="0" applyFont="1" applyFill="1" applyBorder="1" applyAlignment="1">
      <alignment horizontal="right"/>
    </xf>
    <xf numFmtId="0" fontId="85" fillId="8" borderId="8" xfId="0" applyFont="1" applyFill="1" applyBorder="1" applyAlignment="1">
      <alignment horizontal="right"/>
    </xf>
    <xf numFmtId="0" fontId="87" fillId="8" borderId="0" xfId="0" applyFont="1" applyFill="1"/>
    <xf numFmtId="0" fontId="104" fillId="8" borderId="8" xfId="0" applyFont="1" applyFill="1" applyBorder="1" applyAlignment="1">
      <alignment horizontal="center"/>
    </xf>
    <xf numFmtId="0" fontId="103" fillId="8" borderId="6" xfId="0" applyFont="1" applyFill="1" applyBorder="1" applyAlignment="1">
      <alignment horizontal="center"/>
    </xf>
    <xf numFmtId="0" fontId="104" fillId="8" borderId="47" xfId="0" applyFont="1" applyFill="1" applyBorder="1" applyAlignment="1">
      <alignment horizontal="center"/>
    </xf>
    <xf numFmtId="0" fontId="94" fillId="8" borderId="48" xfId="0" applyFont="1" applyFill="1" applyBorder="1" applyAlignment="1">
      <alignment horizontal="center" textRotation="90"/>
    </xf>
    <xf numFmtId="0" fontId="78" fillId="8" borderId="48" xfId="0" applyFont="1" applyFill="1" applyBorder="1" applyAlignment="1">
      <alignment horizontal="center"/>
    </xf>
    <xf numFmtId="0" fontId="85" fillId="8" borderId="48" xfId="0" applyFont="1" applyFill="1" applyBorder="1" applyAlignment="1">
      <alignment horizontal="center"/>
    </xf>
    <xf numFmtId="0" fontId="94" fillId="8" borderId="49" xfId="0" applyFont="1" applyFill="1" applyBorder="1" applyAlignment="1">
      <alignment horizontal="center" textRotation="90"/>
    </xf>
    <xf numFmtId="0" fontId="78" fillId="8" borderId="49" xfId="0" applyFont="1" applyFill="1" applyBorder="1" applyAlignment="1">
      <alignment horizontal="center"/>
    </xf>
    <xf numFmtId="0" fontId="85" fillId="8" borderId="49" xfId="0" applyFont="1" applyFill="1" applyBorder="1" applyAlignment="1">
      <alignment horizontal="center"/>
    </xf>
    <xf numFmtId="0" fontId="104" fillId="8" borderId="40" xfId="0" applyFont="1" applyFill="1" applyBorder="1" applyAlignment="1">
      <alignment horizontal="center"/>
    </xf>
    <xf numFmtId="0" fontId="103" fillId="8" borderId="7" xfId="0" applyFont="1" applyFill="1" applyBorder="1" applyAlignment="1">
      <alignment horizontal="center"/>
    </xf>
    <xf numFmtId="0" fontId="103" fillId="8" borderId="40" xfId="0" applyFont="1" applyFill="1" applyBorder="1" applyAlignment="1">
      <alignment horizontal="center"/>
    </xf>
    <xf numFmtId="0" fontId="103" fillId="8" borderId="8" xfId="0" applyFont="1" applyFill="1" applyBorder="1" applyAlignment="1">
      <alignment horizontal="center"/>
    </xf>
    <xf numFmtId="0" fontId="30" fillId="6" borderId="0" xfId="0" applyFont="1" applyFill="1" applyAlignment="1">
      <alignment vertical="center"/>
    </xf>
    <xf numFmtId="0" fontId="78" fillId="8" borderId="1" xfId="0" applyFont="1" applyFill="1" applyBorder="1" applyAlignment="1">
      <alignment vertical="center"/>
    </xf>
    <xf numFmtId="0" fontId="36" fillId="8" borderId="3" xfId="0" applyFont="1" applyFill="1" applyBorder="1" applyAlignment="1">
      <alignment vertical="center"/>
    </xf>
    <xf numFmtId="0" fontId="36" fillId="8" borderId="1" xfId="0" applyFont="1" applyFill="1" applyBorder="1" applyAlignment="1">
      <alignment vertical="center"/>
    </xf>
    <xf numFmtId="0" fontId="36" fillId="8" borderId="2" xfId="0" applyFont="1" applyFill="1" applyBorder="1" applyAlignment="1">
      <alignment vertical="center"/>
    </xf>
    <xf numFmtId="0" fontId="30" fillId="8" borderId="0" xfId="0" applyFont="1" applyFill="1" applyAlignment="1">
      <alignment vertical="center"/>
    </xf>
    <xf numFmtId="0" fontId="30" fillId="8" borderId="0" xfId="0" applyFont="1" applyFill="1" applyAlignment="1" applyProtection="1">
      <alignment horizontal="center" vertical="center"/>
      <protection locked="0"/>
    </xf>
    <xf numFmtId="164" fontId="43" fillId="8" borderId="9" xfId="0" quotePrefix="1" applyNumberFormat="1" applyFont="1" applyFill="1" applyBorder="1" applyAlignment="1">
      <alignment horizontal="center" vertical="center"/>
    </xf>
    <xf numFmtId="164" fontId="43" fillId="8" borderId="10" xfId="0" quotePrefix="1" applyNumberFormat="1" applyFont="1" applyFill="1" applyBorder="1" applyAlignment="1">
      <alignment horizontal="center" vertical="center"/>
    </xf>
    <xf numFmtId="0" fontId="30" fillId="8" borderId="4" xfId="0" applyFont="1" applyFill="1" applyBorder="1" applyAlignment="1" applyProtection="1">
      <alignment horizontal="center" vertical="center"/>
      <protection locked="0"/>
    </xf>
    <xf numFmtId="0" fontId="36" fillId="6" borderId="0" xfId="0" applyFont="1" applyFill="1" applyAlignment="1">
      <alignment vertical="center"/>
    </xf>
    <xf numFmtId="0" fontId="36" fillId="8" borderId="0" xfId="0" applyFont="1" applyFill="1" applyAlignment="1">
      <alignment vertical="center"/>
    </xf>
    <xf numFmtId="164" fontId="105" fillId="3" borderId="0" xfId="0" applyNumberFormat="1" applyFont="1" applyFill="1" applyAlignment="1">
      <alignment horizontal="left"/>
    </xf>
    <xf numFmtId="0" fontId="105" fillId="3" borderId="0" xfId="0" applyFont="1" applyFill="1"/>
    <xf numFmtId="0" fontId="105" fillId="3" borderId="0" xfId="0" applyFont="1" applyFill="1" applyAlignment="1">
      <alignment horizontal="right"/>
    </xf>
    <xf numFmtId="0" fontId="106" fillId="6" borderId="0" xfId="0" applyFont="1" applyFill="1"/>
    <xf numFmtId="0" fontId="30" fillId="6" borderId="0" xfId="0" applyFont="1" applyFill="1" applyAlignment="1">
      <alignment horizontal="right"/>
    </xf>
    <xf numFmtId="164" fontId="86" fillId="6" borderId="0" xfId="0" applyNumberFormat="1" applyFont="1" applyFill="1" applyAlignment="1">
      <alignment vertical="top"/>
    </xf>
    <xf numFmtId="164" fontId="85" fillId="6" borderId="0" xfId="0" applyNumberFormat="1" applyFont="1" applyFill="1"/>
    <xf numFmtId="164" fontId="78" fillId="6" borderId="0" xfId="0" applyNumberFormat="1" applyFont="1" applyFill="1"/>
    <xf numFmtId="164" fontId="78" fillId="6" borderId="0" xfId="0" applyNumberFormat="1" applyFont="1" applyFill="1" applyAlignment="1">
      <alignment horizontal="right"/>
    </xf>
    <xf numFmtId="1" fontId="30" fillId="6" borderId="0" xfId="0" applyNumberFormat="1" applyFont="1" applyFill="1"/>
    <xf numFmtId="1" fontId="31" fillId="6" borderId="0" xfId="0" applyNumberFormat="1" applyFont="1" applyFill="1"/>
    <xf numFmtId="0" fontId="87" fillId="3" borderId="50" xfId="0" applyFont="1" applyFill="1" applyBorder="1" applyAlignment="1">
      <alignment vertical="center"/>
    </xf>
    <xf numFmtId="0" fontId="9" fillId="3" borderId="51" xfId="0" applyFont="1" applyFill="1" applyBorder="1"/>
    <xf numFmtId="0" fontId="9" fillId="3" borderId="2" xfId="0" applyFont="1" applyFill="1" applyBorder="1" applyAlignment="1">
      <alignment horizontal="right"/>
    </xf>
    <xf numFmtId="164" fontId="105" fillId="3" borderId="2" xfId="0" applyNumberFormat="1" applyFont="1" applyFill="1" applyBorder="1" applyAlignment="1">
      <alignment horizontal="left"/>
    </xf>
    <xf numFmtId="0" fontId="105" fillId="3" borderId="2" xfId="0" applyFont="1" applyFill="1" applyBorder="1"/>
    <xf numFmtId="0" fontId="105" fillId="3" borderId="2" xfId="0" applyFont="1" applyFill="1" applyBorder="1" applyAlignment="1">
      <alignment horizontal="right"/>
    </xf>
    <xf numFmtId="0" fontId="106" fillId="6" borderId="2" xfId="0" applyFont="1" applyFill="1" applyBorder="1"/>
    <xf numFmtId="0" fontId="9" fillId="3" borderId="2" xfId="0" applyFont="1" applyFill="1" applyBorder="1"/>
    <xf numFmtId="0" fontId="9" fillId="3" borderId="3" xfId="0" applyFont="1" applyFill="1" applyBorder="1"/>
    <xf numFmtId="0" fontId="87" fillId="3" borderId="53" xfId="0" applyFont="1" applyFill="1" applyBorder="1"/>
    <xf numFmtId="164" fontId="105" fillId="3" borderId="12" xfId="0" applyNumberFormat="1" applyFont="1" applyFill="1" applyBorder="1" applyAlignment="1">
      <alignment horizontal="left"/>
    </xf>
    <xf numFmtId="0" fontId="105" fillId="3" borderId="12" xfId="0" applyFont="1" applyFill="1" applyBorder="1"/>
    <xf numFmtId="0" fontId="40" fillId="8" borderId="4" xfId="0" applyFont="1" applyFill="1" applyBorder="1" applyAlignment="1">
      <alignment horizontal="right"/>
    </xf>
    <xf numFmtId="0" fontId="30" fillId="8" borderId="6" xfId="0" applyFont="1" applyFill="1" applyBorder="1" applyAlignment="1">
      <alignment horizontal="right"/>
    </xf>
    <xf numFmtId="164" fontId="69" fillId="3" borderId="0" xfId="0" applyNumberFormat="1" applyFont="1" applyFill="1" applyAlignment="1">
      <alignment horizontal="right"/>
    </xf>
    <xf numFmtId="0" fontId="96" fillId="8" borderId="9" xfId="0" applyFont="1" applyFill="1" applyBorder="1"/>
    <xf numFmtId="0" fontId="22" fillId="6" borderId="3" xfId="0" applyFont="1" applyFill="1" applyBorder="1" applyAlignment="1">
      <alignment vertical="center" wrapText="1"/>
    </xf>
    <xf numFmtId="0" fontId="22" fillId="6" borderId="5" xfId="0" applyFont="1" applyFill="1" applyBorder="1" applyAlignment="1">
      <alignment vertical="center" wrapText="1"/>
    </xf>
    <xf numFmtId="0" fontId="22" fillId="6" borderId="8" xfId="0" applyFont="1" applyFill="1" applyBorder="1" applyAlignment="1">
      <alignment vertical="center" wrapText="1"/>
    </xf>
    <xf numFmtId="0" fontId="26" fillId="6" borderId="0" xfId="0" applyFont="1" applyFill="1"/>
    <xf numFmtId="0" fontId="28" fillId="6" borderId="0" xfId="0" applyFont="1" applyFill="1" applyAlignment="1">
      <alignment vertical="center"/>
    </xf>
    <xf numFmtId="166" fontId="49" fillId="6" borderId="0" xfId="0" applyNumberFormat="1" applyFont="1" applyFill="1" applyAlignment="1" applyProtection="1">
      <alignment vertical="center"/>
      <protection locked="0"/>
    </xf>
    <xf numFmtId="0" fontId="49" fillId="6" borderId="0" xfId="0" applyFont="1" applyFill="1" applyAlignment="1" applyProtection="1">
      <alignment vertical="center"/>
      <protection locked="0"/>
    </xf>
    <xf numFmtId="0" fontId="6" fillId="6" borderId="0" xfId="0" applyFont="1" applyFill="1" applyAlignment="1">
      <alignment vertical="center"/>
    </xf>
    <xf numFmtId="0" fontId="1" fillId="6" borderId="0" xfId="0" applyFont="1" applyFill="1" applyAlignment="1">
      <alignment horizontal="right" vertical="center"/>
    </xf>
    <xf numFmtId="0" fontId="17" fillId="6" borderId="0" xfId="0" applyFont="1" applyFill="1" applyAlignment="1">
      <alignment vertical="center"/>
    </xf>
    <xf numFmtId="0" fontId="1" fillId="6" borderId="0" xfId="0" applyFont="1" applyFill="1" applyAlignment="1">
      <alignment horizontal="center" vertical="center"/>
    </xf>
    <xf numFmtId="0" fontId="30" fillId="6" borderId="0" xfId="0" applyFont="1" applyFill="1" applyAlignment="1">
      <alignment horizontal="center"/>
    </xf>
    <xf numFmtId="0" fontId="45" fillId="0" borderId="0" xfId="0" applyFont="1" applyProtection="1">
      <protection locked="0"/>
    </xf>
    <xf numFmtId="0" fontId="45" fillId="6" borderId="0" xfId="0" applyFont="1" applyFill="1" applyProtection="1">
      <protection locked="0"/>
    </xf>
    <xf numFmtId="0" fontId="17" fillId="6" borderId="0" xfId="0" applyFont="1" applyFill="1" applyAlignment="1">
      <alignment horizontal="right" vertical="center"/>
    </xf>
    <xf numFmtId="0" fontId="93" fillId="3" borderId="0" xfId="0" applyFont="1" applyFill="1" applyAlignment="1">
      <alignment horizontal="right"/>
    </xf>
    <xf numFmtId="0" fontId="93" fillId="3" borderId="0" xfId="0" applyFont="1" applyFill="1"/>
    <xf numFmtId="0" fontId="93" fillId="0" borderId="0" xfId="0" applyFont="1"/>
    <xf numFmtId="166" fontId="87" fillId="3" borderId="0" xfId="0" applyNumberFormat="1" applyFont="1" applyFill="1" applyAlignment="1">
      <alignment horizontal="left"/>
    </xf>
    <xf numFmtId="0" fontId="111" fillId="3" borderId="0" xfId="0" applyFont="1" applyFill="1" applyAlignment="1">
      <alignment vertical="center"/>
    </xf>
    <xf numFmtId="0" fontId="114" fillId="3" borderId="0" xfId="0" applyFont="1" applyFill="1" applyAlignment="1">
      <alignment horizontal="right"/>
    </xf>
    <xf numFmtId="165" fontId="87" fillId="3" borderId="0" xfId="0" applyNumberFormat="1" applyFont="1" applyFill="1" applyAlignment="1">
      <alignment horizontal="left" indent="3"/>
    </xf>
    <xf numFmtId="0" fontId="9" fillId="8" borderId="4" xfId="0" applyFont="1" applyFill="1" applyBorder="1" applyAlignment="1" applyProtection="1">
      <alignment horizontal="center"/>
      <protection locked="0"/>
    </xf>
    <xf numFmtId="0" fontId="9" fillId="8" borderId="0" xfId="0" applyFont="1" applyFill="1" applyAlignment="1" applyProtection="1">
      <alignment horizontal="center"/>
      <protection locked="0"/>
    </xf>
    <xf numFmtId="0" fontId="22" fillId="4" borderId="0" xfId="0" applyFont="1" applyFill="1" applyAlignment="1">
      <alignment wrapText="1"/>
    </xf>
    <xf numFmtId="0" fontId="22" fillId="6" borderId="9" xfId="0" applyFont="1" applyFill="1" applyBorder="1" applyAlignment="1">
      <alignment horizontal="center" wrapText="1"/>
    </xf>
    <xf numFmtId="0" fontId="22" fillId="6" borderId="10" xfId="0" applyFont="1" applyFill="1" applyBorder="1" applyAlignment="1">
      <alignment horizontal="center" wrapText="1"/>
    </xf>
    <xf numFmtId="164" fontId="95" fillId="8" borderId="7" xfId="0" applyNumberFormat="1" applyFont="1" applyFill="1" applyBorder="1"/>
    <xf numFmtId="164" fontId="94" fillId="8" borderId="7" xfId="0" applyNumberFormat="1" applyFont="1" applyFill="1" applyBorder="1"/>
    <xf numFmtId="0" fontId="68" fillId="6" borderId="16" xfId="0" applyFont="1" applyFill="1" applyBorder="1"/>
    <xf numFmtId="0" fontId="68" fillId="0" borderId="0" xfId="0" applyFont="1"/>
    <xf numFmtId="0" fontId="75" fillId="6" borderId="0" xfId="0" applyFont="1" applyFill="1"/>
    <xf numFmtId="0" fontId="69" fillId="6" borderId="0" xfId="0" applyFont="1" applyFill="1" applyAlignment="1">
      <alignment horizontal="center"/>
    </xf>
    <xf numFmtId="0" fontId="9" fillId="6" borderId="0" xfId="0" applyFont="1" applyFill="1" applyAlignment="1">
      <alignment horizontal="center"/>
    </xf>
    <xf numFmtId="0" fontId="81" fillId="6" borderId="0" xfId="0" applyFont="1" applyFill="1" applyAlignment="1">
      <alignment horizontal="center" vertical="center"/>
    </xf>
    <xf numFmtId="0" fontId="62" fillId="5" borderId="4" xfId="0" applyFont="1" applyFill="1" applyBorder="1"/>
    <xf numFmtId="0" fontId="62" fillId="5" borderId="6" xfId="0" applyFont="1" applyFill="1" applyBorder="1"/>
    <xf numFmtId="0" fontId="62" fillId="5" borderId="0" xfId="0" applyFont="1" applyFill="1"/>
    <xf numFmtId="0" fontId="62" fillId="5" borderId="7" xfId="0" applyFont="1" applyFill="1" applyBorder="1"/>
    <xf numFmtId="0" fontId="86" fillId="8" borderId="6" xfId="0" applyFont="1" applyFill="1" applyBorder="1" applyAlignment="1">
      <alignment horizontal="center"/>
    </xf>
    <xf numFmtId="0" fontId="86" fillId="8" borderId="7" xfId="0" applyFont="1" applyFill="1" applyBorder="1" applyAlignment="1">
      <alignment horizontal="center"/>
    </xf>
    <xf numFmtId="0" fontId="86" fillId="8" borderId="26" xfId="0" applyFont="1" applyFill="1" applyBorder="1" applyAlignment="1">
      <alignment horizontal="center"/>
    </xf>
    <xf numFmtId="0" fontId="92" fillId="8" borderId="5" xfId="0" applyFont="1" applyFill="1" applyBorder="1" applyAlignment="1">
      <alignment horizontal="center"/>
    </xf>
    <xf numFmtId="0" fontId="85" fillId="8" borderId="15" xfId="0" applyFont="1" applyFill="1" applyBorder="1" applyAlignment="1">
      <alignment horizontal="center"/>
    </xf>
    <xf numFmtId="164" fontId="86" fillId="8" borderId="7" xfId="0" applyNumberFormat="1" applyFont="1" applyFill="1" applyBorder="1" applyAlignment="1">
      <alignment horizontal="center"/>
    </xf>
    <xf numFmtId="164" fontId="86" fillId="8" borderId="8" xfId="0" applyNumberFormat="1" applyFont="1" applyFill="1" applyBorder="1" applyAlignment="1">
      <alignment horizontal="center"/>
    </xf>
    <xf numFmtId="0" fontId="9" fillId="12" borderId="60" xfId="0" applyFont="1" applyFill="1" applyBorder="1"/>
    <xf numFmtId="0" fontId="9" fillId="12" borderId="61" xfId="0" applyFont="1" applyFill="1" applyBorder="1"/>
    <xf numFmtId="0" fontId="92" fillId="8" borderId="0" xfId="0" applyFont="1" applyFill="1" applyAlignment="1">
      <alignment horizontal="center"/>
    </xf>
    <xf numFmtId="0" fontId="86" fillId="8" borderId="27" xfId="0" applyFont="1" applyFill="1" applyBorder="1" applyAlignment="1">
      <alignment horizontal="center"/>
    </xf>
    <xf numFmtId="0" fontId="36" fillId="8" borderId="70" xfId="0" applyFont="1" applyFill="1" applyBorder="1"/>
    <xf numFmtId="0" fontId="36" fillId="8" borderId="71" xfId="0" applyFont="1" applyFill="1" applyBorder="1"/>
    <xf numFmtId="0" fontId="9" fillId="6" borderId="1" xfId="0" applyFont="1" applyFill="1" applyBorder="1"/>
    <xf numFmtId="0" fontId="9" fillId="6" borderId="2" xfId="0" applyFont="1" applyFill="1" applyBorder="1"/>
    <xf numFmtId="0" fontId="9" fillId="6" borderId="3" xfId="0" applyFont="1" applyFill="1" applyBorder="1"/>
    <xf numFmtId="0" fontId="87" fillId="6" borderId="7" xfId="0" applyFont="1" applyFill="1" applyBorder="1" applyAlignment="1">
      <alignment horizontal="right"/>
    </xf>
    <xf numFmtId="2" fontId="57" fillId="6" borderId="7" xfId="0" applyNumberFormat="1" applyFont="1" applyFill="1" applyBorder="1" applyAlignment="1">
      <alignment horizontal="center"/>
    </xf>
    <xf numFmtId="0" fontId="87" fillId="6" borderId="0" xfId="0" applyFont="1" applyFill="1" applyAlignment="1">
      <alignment horizontal="right"/>
    </xf>
    <xf numFmtId="0" fontId="57" fillId="6" borderId="0" xfId="0" applyFont="1" applyFill="1" applyAlignment="1">
      <alignment horizontal="center"/>
    </xf>
    <xf numFmtId="0" fontId="9" fillId="6" borderId="2" xfId="0" applyFont="1" applyFill="1" applyBorder="1" applyAlignment="1">
      <alignment horizontal="center"/>
    </xf>
    <xf numFmtId="0" fontId="61" fillId="6" borderId="0" xfId="0" applyFont="1" applyFill="1" applyAlignment="1">
      <alignment horizontal="right" vertical="center"/>
    </xf>
    <xf numFmtId="0" fontId="60" fillId="6" borderId="0" xfId="0" applyFont="1" applyFill="1"/>
    <xf numFmtId="0" fontId="91" fillId="6" borderId="0" xfId="0" applyFont="1" applyFill="1" applyAlignment="1">
      <alignment vertical="center"/>
    </xf>
    <xf numFmtId="0" fontId="91" fillId="6" borderId="7" xfId="0" applyFont="1" applyFill="1" applyBorder="1" applyAlignment="1">
      <alignment vertical="center"/>
    </xf>
    <xf numFmtId="0" fontId="87" fillId="6" borderId="5" xfId="0" applyFont="1" applyFill="1" applyBorder="1" applyAlignment="1">
      <alignment vertical="center"/>
    </xf>
    <xf numFmtId="0" fontId="87" fillId="6" borderId="8" xfId="0" applyFont="1" applyFill="1" applyBorder="1" applyAlignment="1">
      <alignment vertical="center"/>
    </xf>
    <xf numFmtId="164" fontId="9" fillId="6" borderId="0" xfId="0" applyNumberFormat="1" applyFont="1" applyFill="1"/>
    <xf numFmtId="0" fontId="10" fillId="6" borderId="0" xfId="0" applyFont="1" applyFill="1" applyAlignment="1">
      <alignment vertical="center"/>
    </xf>
    <xf numFmtId="0" fontId="8" fillId="6" borderId="0" xfId="0" applyFont="1" applyFill="1" applyAlignment="1">
      <alignment horizontal="right" vertical="top"/>
    </xf>
    <xf numFmtId="164" fontId="69" fillId="6" borderId="0" xfId="0" applyNumberFormat="1" applyFont="1" applyFill="1"/>
    <xf numFmtId="0" fontId="82" fillId="6" borderId="0" xfId="0" applyFont="1" applyFill="1" applyAlignment="1">
      <alignment horizontal="center" vertical="top"/>
    </xf>
    <xf numFmtId="0" fontId="9" fillId="12" borderId="73" xfId="0" applyFont="1" applyFill="1" applyBorder="1"/>
    <xf numFmtId="0" fontId="27" fillId="10" borderId="4" xfId="0" applyFont="1" applyFill="1" applyBorder="1" applyAlignment="1" applyProtection="1">
      <alignment horizontal="center" vertical="top"/>
      <protection locked="0"/>
    </xf>
    <xf numFmtId="0" fontId="27" fillId="10" borderId="6" xfId="0" applyFont="1" applyFill="1" applyBorder="1" applyAlignment="1" applyProtection="1">
      <alignment horizontal="center" vertical="top"/>
      <protection locked="0"/>
    </xf>
    <xf numFmtId="0" fontId="27" fillId="10" borderId="1" xfId="0" applyFont="1" applyFill="1" applyBorder="1" applyAlignment="1" applyProtection="1">
      <alignment horizontal="center" vertical="top"/>
      <protection locked="0"/>
    </xf>
    <xf numFmtId="0" fontId="36" fillId="8" borderId="4" xfId="0" applyFont="1" applyFill="1" applyBorder="1" applyAlignment="1">
      <alignment horizontal="right"/>
    </xf>
    <xf numFmtId="0" fontId="84" fillId="8" borderId="0" xfId="0" applyFont="1" applyFill="1"/>
    <xf numFmtId="0" fontId="93" fillId="6" borderId="0" xfId="0" applyFont="1" applyFill="1" applyAlignment="1">
      <alignment horizontal="right"/>
    </xf>
    <xf numFmtId="0" fontId="12" fillId="3" borderId="12" xfId="0" applyFont="1" applyFill="1" applyBorder="1"/>
    <xf numFmtId="0" fontId="12" fillId="3" borderId="10" xfId="0" applyFont="1" applyFill="1" applyBorder="1" applyAlignment="1">
      <alignment horizontal="center"/>
    </xf>
    <xf numFmtId="0" fontId="12" fillId="3" borderId="49" xfId="0" applyFont="1" applyFill="1" applyBorder="1" applyAlignment="1">
      <alignment horizontal="center"/>
    </xf>
    <xf numFmtId="0" fontId="11" fillId="3" borderId="0" xfId="0" applyFont="1" applyFill="1" applyAlignment="1">
      <alignment horizontal="center"/>
    </xf>
    <xf numFmtId="0" fontId="12" fillId="3" borderId="12" xfId="0" applyFont="1" applyFill="1" applyBorder="1" applyAlignment="1">
      <alignment horizontal="center"/>
    </xf>
    <xf numFmtId="0" fontId="12" fillId="3" borderId="0" xfId="0" applyFont="1" applyFill="1" applyAlignment="1">
      <alignment horizontal="center"/>
    </xf>
    <xf numFmtId="0" fontId="34" fillId="3" borderId="0" xfId="0" applyFont="1" applyFill="1" applyAlignment="1">
      <alignment horizontal="center"/>
    </xf>
    <xf numFmtId="165" fontId="34" fillId="3" borderId="0" xfId="0" applyNumberFormat="1" applyFont="1" applyFill="1" applyAlignment="1">
      <alignment horizontal="center"/>
    </xf>
    <xf numFmtId="0" fontId="108" fillId="3" borderId="33" xfId="0" applyFont="1" applyFill="1" applyBorder="1" applyAlignment="1">
      <alignment vertical="center"/>
    </xf>
    <xf numFmtId="0" fontId="0" fillId="3" borderId="32" xfId="0" applyFill="1" applyBorder="1"/>
    <xf numFmtId="0" fontId="0" fillId="3" borderId="34" xfId="0" applyFill="1" applyBorder="1"/>
    <xf numFmtId="164" fontId="124" fillId="3" borderId="0" xfId="0" applyNumberFormat="1" applyFont="1" applyFill="1" applyAlignment="1">
      <alignment vertical="top"/>
    </xf>
    <xf numFmtId="164" fontId="60" fillId="3" borderId="0" xfId="0" applyNumberFormat="1" applyFont="1" applyFill="1"/>
    <xf numFmtId="164" fontId="122" fillId="3" borderId="0" xfId="0" applyNumberFormat="1" applyFont="1" applyFill="1"/>
    <xf numFmtId="0" fontId="60" fillId="3" borderId="0" xfId="0" applyFont="1" applyFill="1"/>
    <xf numFmtId="0" fontId="110" fillId="3" borderId="1" xfId="0" applyFont="1" applyFill="1" applyBorder="1"/>
    <xf numFmtId="0" fontId="111" fillId="3" borderId="2" xfId="0" applyFont="1" applyFill="1" applyBorder="1" applyAlignment="1">
      <alignment vertical="center"/>
    </xf>
    <xf numFmtId="0" fontId="112" fillId="3" borderId="2" xfId="0" applyFont="1" applyFill="1" applyBorder="1" applyAlignment="1">
      <alignment horizontal="left" vertical="center"/>
    </xf>
    <xf numFmtId="0" fontId="112" fillId="3" borderId="2" xfId="0" applyFont="1" applyFill="1" applyBorder="1" applyAlignment="1">
      <alignment vertical="center"/>
    </xf>
    <xf numFmtId="0" fontId="113" fillId="3" borderId="2" xfId="0" applyFont="1" applyFill="1" applyBorder="1" applyAlignment="1">
      <alignment vertical="center"/>
    </xf>
    <xf numFmtId="0" fontId="113" fillId="3" borderId="2" xfId="0" applyFont="1" applyFill="1" applyBorder="1" applyAlignment="1">
      <alignment horizontal="right" vertical="center"/>
    </xf>
    <xf numFmtId="0" fontId="111" fillId="3" borderId="3" xfId="0" applyFont="1" applyFill="1" applyBorder="1" applyAlignment="1">
      <alignment vertical="center"/>
    </xf>
    <xf numFmtId="0" fontId="87" fillId="3" borderId="5" xfId="0" applyFont="1" applyFill="1" applyBorder="1"/>
    <xf numFmtId="0" fontId="109" fillId="3" borderId="6" xfId="0" applyFont="1" applyFill="1" applyBorder="1"/>
    <xf numFmtId="0" fontId="109" fillId="3" borderId="7" xfId="0" applyFont="1" applyFill="1" applyBorder="1" applyAlignment="1">
      <alignment horizontal="right"/>
    </xf>
    <xf numFmtId="0" fontId="109" fillId="3" borderId="7" xfId="0" applyFont="1" applyFill="1" applyBorder="1"/>
    <xf numFmtId="0" fontId="123" fillId="3" borderId="7" xfId="0" applyFont="1" applyFill="1" applyBorder="1" applyAlignment="1">
      <alignment horizontal="right"/>
    </xf>
    <xf numFmtId="164" fontId="109" fillId="3" borderId="7" xfId="0" applyNumberFormat="1" applyFont="1" applyFill="1" applyBorder="1"/>
    <xf numFmtId="0" fontId="109" fillId="3" borderId="8" xfId="0" applyFont="1" applyFill="1" applyBorder="1"/>
    <xf numFmtId="0" fontId="122" fillId="3" borderId="1" xfId="0" applyFont="1" applyFill="1" applyBorder="1" applyAlignment="1">
      <alignment vertical="center"/>
    </xf>
    <xf numFmtId="0" fontId="60" fillId="3" borderId="2" xfId="0" applyFont="1" applyFill="1" applyBorder="1" applyAlignment="1">
      <alignment horizontal="right"/>
    </xf>
    <xf numFmtId="0" fontId="60" fillId="3" borderId="2" xfId="0" applyFont="1" applyFill="1" applyBorder="1"/>
    <xf numFmtId="164" fontId="124" fillId="3" borderId="3" xfId="0" applyNumberFormat="1" applyFont="1" applyFill="1" applyBorder="1" applyAlignment="1">
      <alignment vertical="top"/>
    </xf>
    <xf numFmtId="0" fontId="11" fillId="3" borderId="5" xfId="0" applyFont="1" applyFill="1" applyBorder="1"/>
    <xf numFmtId="0" fontId="13" fillId="3" borderId="4" xfId="0" applyFont="1" applyFill="1" applyBorder="1"/>
    <xf numFmtId="0" fontId="12" fillId="3" borderId="4" xfId="0" applyFont="1" applyFill="1" applyBorder="1"/>
    <xf numFmtId="164" fontId="2" fillId="3" borderId="5" xfId="0" applyNumberFormat="1" applyFont="1" applyFill="1" applyBorder="1" applyAlignment="1">
      <alignment vertical="top"/>
    </xf>
    <xf numFmtId="0" fontId="10" fillId="3" borderId="5" xfId="0" applyFont="1" applyFill="1" applyBorder="1"/>
    <xf numFmtId="0" fontId="9" fillId="3" borderId="6" xfId="0" applyFont="1" applyFill="1" applyBorder="1"/>
    <xf numFmtId="0" fontId="10" fillId="3" borderId="7" xfId="0" applyFont="1" applyFill="1" applyBorder="1" applyAlignment="1">
      <alignment horizontal="right"/>
    </xf>
    <xf numFmtId="164" fontId="34" fillId="3" borderId="7" xfId="0" applyNumberFormat="1" applyFont="1" applyFill="1" applyBorder="1" applyAlignment="1">
      <alignment horizontal="right"/>
    </xf>
    <xf numFmtId="164" fontId="34" fillId="3" borderId="7" xfId="0" applyNumberFormat="1" applyFont="1" applyFill="1" applyBorder="1" applyAlignment="1">
      <alignment horizontal="center"/>
    </xf>
    <xf numFmtId="164" fontId="10" fillId="3" borderId="7" xfId="0" applyNumberFormat="1" applyFont="1" applyFill="1" applyBorder="1" applyAlignment="1">
      <alignment horizontal="right"/>
    </xf>
    <xf numFmtId="0" fontId="10" fillId="3" borderId="8" xfId="0" applyFont="1" applyFill="1" applyBorder="1"/>
    <xf numFmtId="0" fontId="122" fillId="3" borderId="1" xfId="0" applyFont="1" applyFill="1" applyBorder="1"/>
    <xf numFmtId="0" fontId="10" fillId="3" borderId="2" xfId="0" applyFont="1" applyFill="1" applyBorder="1"/>
    <xf numFmtId="0" fontId="10" fillId="3" borderId="3" xfId="0" applyFont="1" applyFill="1" applyBorder="1"/>
    <xf numFmtId="0" fontId="11" fillId="3" borderId="0" xfId="0" applyFont="1" applyFill="1" applyAlignment="1">
      <alignment vertical="center"/>
    </xf>
    <xf numFmtId="0" fontId="11" fillId="3" borderId="0" xfId="0" applyFont="1" applyFill="1" applyAlignment="1">
      <alignment horizontal="right" vertical="center"/>
    </xf>
    <xf numFmtId="0" fontId="11" fillId="3" borderId="5" xfId="0" applyFont="1" applyFill="1" applyBorder="1" applyAlignment="1">
      <alignment vertical="center"/>
    </xf>
    <xf numFmtId="0" fontId="10" fillId="3" borderId="4" xfId="0" applyFont="1" applyFill="1" applyBorder="1" applyAlignment="1">
      <alignment vertical="center"/>
    </xf>
    <xf numFmtId="0" fontId="10" fillId="3" borderId="0" xfId="0" applyFont="1" applyFill="1" applyAlignment="1">
      <alignment vertical="center"/>
    </xf>
    <xf numFmtId="0" fontId="9" fillId="3" borderId="0" xfId="0" applyFont="1" applyFill="1" applyAlignment="1">
      <alignment vertical="center"/>
    </xf>
    <xf numFmtId="164" fontId="9" fillId="3" borderId="5" xfId="0" applyNumberFormat="1" applyFont="1" applyFill="1" applyBorder="1" applyAlignment="1">
      <alignment vertical="center"/>
    </xf>
    <xf numFmtId="164" fontId="9" fillId="3" borderId="0" xfId="0" applyNumberFormat="1" applyFont="1" applyFill="1" applyAlignment="1">
      <alignment vertical="center"/>
    </xf>
    <xf numFmtId="0" fontId="9" fillId="0" borderId="0" xfId="0" applyFont="1" applyAlignment="1">
      <alignment vertical="center"/>
    </xf>
    <xf numFmtId="0" fontId="9" fillId="3" borderId="4" xfId="0" applyFont="1" applyFill="1" applyBorder="1" applyAlignment="1">
      <alignment vertical="center"/>
    </xf>
    <xf numFmtId="164" fontId="2" fillId="3" borderId="0" xfId="0" applyNumberFormat="1" applyFont="1" applyFill="1" applyAlignment="1">
      <alignment vertical="center"/>
    </xf>
    <xf numFmtId="0" fontId="9" fillId="3" borderId="5" xfId="0" applyFont="1" applyFill="1" applyBorder="1" applyAlignment="1">
      <alignment vertical="center"/>
    </xf>
    <xf numFmtId="0" fontId="10" fillId="3" borderId="0" xfId="0" applyFont="1" applyFill="1" applyAlignment="1">
      <alignment horizontal="right" vertical="center"/>
    </xf>
    <xf numFmtId="164" fontId="10" fillId="3" borderId="0" xfId="0" applyNumberFormat="1" applyFont="1" applyFill="1" applyAlignment="1">
      <alignment vertical="center"/>
    </xf>
    <xf numFmtId="164" fontId="3" fillId="3" borderId="5" xfId="0" applyNumberFormat="1" applyFont="1" applyFill="1" applyBorder="1" applyAlignment="1">
      <alignment vertical="center"/>
    </xf>
    <xf numFmtId="164" fontId="3" fillId="3" borderId="0" xfId="0" applyNumberFormat="1" applyFont="1" applyFill="1" applyAlignment="1">
      <alignment vertical="center"/>
    </xf>
    <xf numFmtId="0" fontId="9" fillId="3" borderId="6" xfId="0" applyFont="1" applyFill="1" applyBorder="1" applyAlignment="1">
      <alignment vertical="center"/>
    </xf>
    <xf numFmtId="0" fontId="9" fillId="3" borderId="7" xfId="0" applyFont="1" applyFill="1" applyBorder="1" applyAlignment="1">
      <alignment horizontal="right" vertical="center"/>
    </xf>
    <xf numFmtId="0" fontId="9" fillId="3" borderId="7" xfId="0" applyFont="1" applyFill="1" applyBorder="1" applyAlignment="1">
      <alignment vertical="center"/>
    </xf>
    <xf numFmtId="164" fontId="10" fillId="3" borderId="7" xfId="0" applyNumberFormat="1" applyFont="1" applyFill="1" applyBorder="1" applyAlignment="1">
      <alignment vertical="center"/>
    </xf>
    <xf numFmtId="164" fontId="10" fillId="3" borderId="7" xfId="0" applyNumberFormat="1" applyFont="1" applyFill="1" applyBorder="1" applyAlignment="1">
      <alignment horizontal="right" vertical="center"/>
    </xf>
    <xf numFmtId="164" fontId="10" fillId="3" borderId="8" xfId="0" applyNumberFormat="1" applyFont="1" applyFill="1" applyBorder="1" applyAlignment="1">
      <alignment vertical="center"/>
    </xf>
    <xf numFmtId="0" fontId="125" fillId="3" borderId="4" xfId="0" applyFont="1" applyFill="1" applyBorder="1" applyAlignment="1">
      <alignment vertical="center"/>
    </xf>
    <xf numFmtId="0" fontId="125" fillId="3" borderId="0" xfId="0" applyFont="1" applyFill="1" applyAlignment="1">
      <alignment vertical="center"/>
    </xf>
    <xf numFmtId="0" fontId="125" fillId="3" borderId="4" xfId="0" applyFont="1" applyFill="1" applyBorder="1"/>
    <xf numFmtId="0" fontId="125" fillId="3" borderId="0" xfId="0" applyFont="1" applyFill="1"/>
    <xf numFmtId="0" fontId="125" fillId="3" borderId="0" xfId="0" applyFont="1" applyFill="1" applyAlignment="1">
      <alignment horizontal="center"/>
    </xf>
    <xf numFmtId="0" fontId="125" fillId="3" borderId="0" xfId="0" applyFont="1" applyFill="1" applyAlignment="1">
      <alignment horizontal="right"/>
    </xf>
    <xf numFmtId="0" fontId="93" fillId="3" borderId="2" xfId="0" applyFont="1" applyFill="1" applyBorder="1"/>
    <xf numFmtId="0" fontId="93" fillId="3" borderId="3" xfId="0" applyFont="1" applyFill="1" applyBorder="1"/>
    <xf numFmtId="0" fontId="93" fillId="3" borderId="4" xfId="0" applyFont="1" applyFill="1" applyBorder="1"/>
    <xf numFmtId="0" fontId="93" fillId="3" borderId="5" xfId="0" applyFont="1" applyFill="1" applyBorder="1"/>
    <xf numFmtId="0" fontId="87" fillId="0" borderId="6" xfId="0" applyFont="1" applyBorder="1"/>
    <xf numFmtId="0" fontId="87" fillId="3" borderId="7" xfId="0" applyFont="1" applyFill="1" applyBorder="1"/>
    <xf numFmtId="0" fontId="87" fillId="3" borderId="8" xfId="0" applyFont="1" applyFill="1" applyBorder="1"/>
    <xf numFmtId="0" fontId="126" fillId="3" borderId="0" xfId="0" applyFont="1" applyFill="1"/>
    <xf numFmtId="0" fontId="116" fillId="6" borderId="0" xfId="0" applyFont="1" applyFill="1"/>
    <xf numFmtId="0" fontId="1" fillId="0" borderId="0" xfId="0" applyFont="1"/>
    <xf numFmtId="0" fontId="54" fillId="6" borderId="0" xfId="0" applyFont="1" applyFill="1"/>
    <xf numFmtId="0" fontId="54" fillId="6" borderId="0" xfId="0" applyFont="1" applyFill="1" applyAlignment="1">
      <alignment horizontal="center"/>
    </xf>
    <xf numFmtId="0" fontId="93" fillId="10" borderId="0" xfId="0" applyFont="1" applyFill="1" applyProtection="1">
      <protection locked="0"/>
    </xf>
    <xf numFmtId="0" fontId="78" fillId="10" borderId="52" xfId="0" applyFont="1" applyFill="1" applyBorder="1" applyAlignment="1" applyProtection="1">
      <alignment horizontal="center" vertical="center"/>
      <protection locked="0"/>
    </xf>
    <xf numFmtId="0" fontId="30" fillId="8" borderId="32" xfId="0" quotePrefix="1" applyFont="1" applyFill="1" applyBorder="1" applyAlignment="1">
      <alignment horizontal="center" vertical="top"/>
    </xf>
    <xf numFmtId="0" fontId="9" fillId="2" borderId="4" xfId="0" applyFont="1" applyFill="1" applyBorder="1" applyAlignment="1">
      <alignment horizontal="center"/>
    </xf>
    <xf numFmtId="0" fontId="0" fillId="10" borderId="0" xfId="0" applyFill="1" applyAlignment="1">
      <alignment horizontal="center" vertical="center"/>
    </xf>
    <xf numFmtId="0" fontId="85" fillId="8" borderId="31" xfId="0" applyFont="1" applyFill="1" applyBorder="1" applyAlignment="1" applyProtection="1">
      <alignment horizontal="center"/>
      <protection locked="0"/>
    </xf>
    <xf numFmtId="0" fontId="75" fillId="5" borderId="0" xfId="0" applyFont="1" applyFill="1" applyProtection="1">
      <protection locked="0"/>
    </xf>
    <xf numFmtId="0" fontId="75" fillId="5" borderId="7" xfId="0" applyFont="1" applyFill="1" applyBorder="1" applyProtection="1">
      <protection locked="0"/>
    </xf>
    <xf numFmtId="0" fontId="1" fillId="6" borderId="0" xfId="0" applyFont="1" applyFill="1" applyAlignment="1">
      <alignment horizontal="left"/>
    </xf>
    <xf numFmtId="0" fontId="54" fillId="11" borderId="0" xfId="0" applyFont="1" applyFill="1" applyAlignment="1">
      <alignment horizontal="center"/>
    </xf>
    <xf numFmtId="0" fontId="1" fillId="9" borderId="0" xfId="0" applyFont="1" applyFill="1" applyAlignment="1">
      <alignment horizontal="center" vertical="center"/>
    </xf>
    <xf numFmtId="0" fontId="9" fillId="6" borderId="4" xfId="0" applyFont="1" applyFill="1" applyBorder="1" applyAlignment="1">
      <alignment horizontal="center"/>
    </xf>
    <xf numFmtId="0" fontId="9" fillId="6" borderId="0" xfId="0" applyFont="1" applyFill="1" applyAlignment="1">
      <alignment horizontal="center"/>
    </xf>
    <xf numFmtId="0" fontId="9" fillId="6" borderId="5" xfId="0" applyFont="1" applyFill="1" applyBorder="1" applyAlignment="1">
      <alignment horizontal="center"/>
    </xf>
    <xf numFmtId="0" fontId="83" fillId="10" borderId="35" xfId="0" applyFont="1" applyFill="1" applyBorder="1" applyAlignment="1" applyProtection="1">
      <alignment horizontal="center" vertical="center"/>
      <protection locked="0"/>
    </xf>
    <xf numFmtId="0" fontId="83" fillId="10" borderId="36" xfId="0" applyFont="1" applyFill="1" applyBorder="1" applyAlignment="1" applyProtection="1">
      <alignment horizontal="center" vertical="center"/>
      <protection locked="0"/>
    </xf>
    <xf numFmtId="0" fontId="83" fillId="10" borderId="38" xfId="0" applyFont="1" applyFill="1" applyBorder="1" applyAlignment="1" applyProtection="1">
      <alignment horizontal="center" vertical="center"/>
      <protection locked="0"/>
    </xf>
    <xf numFmtId="0" fontId="83" fillId="10" borderId="39" xfId="0" applyFont="1" applyFill="1" applyBorder="1" applyAlignment="1" applyProtection="1">
      <alignment horizontal="center" vertical="center"/>
      <protection locked="0"/>
    </xf>
    <xf numFmtId="0" fontId="9" fillId="6" borderId="0" xfId="0" applyFont="1" applyFill="1" applyAlignment="1">
      <alignment horizontal="left" vertical="center"/>
    </xf>
    <xf numFmtId="0" fontId="9" fillId="0" borderId="4"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2" fontId="61" fillId="6" borderId="0" xfId="0" applyNumberFormat="1" applyFont="1" applyFill="1" applyAlignment="1">
      <alignment horizontal="right" vertical="center"/>
    </xf>
    <xf numFmtId="0" fontId="59" fillId="6" borderId="0" xfId="0" applyFont="1" applyFill="1" applyAlignment="1">
      <alignment horizontal="left" vertical="center"/>
    </xf>
    <xf numFmtId="0" fontId="61" fillId="6" borderId="0" xfId="0" applyFont="1" applyFill="1" applyAlignment="1">
      <alignment horizontal="right" vertical="center"/>
    </xf>
    <xf numFmtId="0" fontId="61" fillId="6" borderId="7" xfId="0" applyFont="1" applyFill="1" applyBorder="1" applyAlignment="1">
      <alignment horizontal="right" vertical="center"/>
    </xf>
    <xf numFmtId="0" fontId="61" fillId="6" borderId="0" xfId="0" applyFont="1" applyFill="1" applyAlignment="1">
      <alignment horizontal="left" vertical="center"/>
    </xf>
    <xf numFmtId="0" fontId="61" fillId="6" borderId="7" xfId="0" applyFont="1" applyFill="1" applyBorder="1" applyAlignment="1">
      <alignment horizontal="left" vertical="center"/>
    </xf>
    <xf numFmtId="0" fontId="58" fillId="6" borderId="4" xfId="0" applyFont="1" applyFill="1" applyBorder="1" applyAlignment="1">
      <alignment horizontal="center" vertical="center"/>
    </xf>
    <xf numFmtId="0" fontId="58" fillId="6" borderId="0" xfId="0" applyFont="1" applyFill="1" applyAlignment="1">
      <alignment horizontal="center" vertical="center"/>
    </xf>
    <xf numFmtId="0" fontId="58" fillId="6" borderId="6" xfId="0" applyFont="1" applyFill="1" applyBorder="1" applyAlignment="1">
      <alignment horizontal="center" vertical="center"/>
    </xf>
    <xf numFmtId="0" fontId="58" fillId="6" borderId="7" xfId="0" applyFont="1" applyFill="1" applyBorder="1" applyAlignment="1">
      <alignment horizontal="center" vertical="center"/>
    </xf>
    <xf numFmtId="0" fontId="61" fillId="6" borderId="0" xfId="0" applyFont="1" applyFill="1" applyAlignment="1">
      <alignment horizontal="center" vertical="center"/>
    </xf>
    <xf numFmtId="0" fontId="61" fillId="6" borderId="7" xfId="0" applyFont="1" applyFill="1" applyBorder="1" applyAlignment="1">
      <alignment horizontal="center" vertical="center"/>
    </xf>
    <xf numFmtId="0" fontId="9" fillId="10" borderId="28" xfId="0" applyFont="1" applyFill="1" applyBorder="1" applyAlignment="1" applyProtection="1">
      <alignment horizontal="center"/>
      <protection locked="0"/>
    </xf>
    <xf numFmtId="0" fontId="9" fillId="10" borderId="29" xfId="0" applyFont="1" applyFill="1" applyBorder="1" applyAlignment="1" applyProtection="1">
      <alignment horizontal="center"/>
      <protection locked="0"/>
    </xf>
    <xf numFmtId="0" fontId="9" fillId="10" borderId="25" xfId="0" applyFont="1" applyFill="1" applyBorder="1" applyAlignment="1" applyProtection="1">
      <alignment horizontal="center"/>
      <protection locked="0"/>
    </xf>
    <xf numFmtId="0" fontId="9" fillId="10" borderId="24" xfId="0" applyFont="1" applyFill="1" applyBorder="1" applyAlignment="1" applyProtection="1">
      <alignment horizontal="center"/>
      <protection locked="0"/>
    </xf>
    <xf numFmtId="0" fontId="9" fillId="12" borderId="60" xfId="0" applyFont="1" applyFill="1" applyBorder="1" applyAlignment="1">
      <alignment horizontal="right"/>
    </xf>
    <xf numFmtId="0" fontId="9" fillId="12" borderId="0" xfId="0" applyFont="1" applyFill="1" applyAlignment="1">
      <alignment horizontal="right"/>
    </xf>
    <xf numFmtId="0" fontId="117" fillId="6" borderId="1" xfId="0" applyFont="1" applyFill="1" applyBorder="1" applyAlignment="1">
      <alignment horizontal="center" vertical="center" wrapText="1"/>
    </xf>
    <xf numFmtId="0" fontId="117" fillId="6" borderId="2" xfId="0" applyFont="1" applyFill="1" applyBorder="1" applyAlignment="1">
      <alignment horizontal="center" vertical="center" wrapText="1"/>
    </xf>
    <xf numFmtId="0" fontId="117" fillId="6" borderId="4" xfId="0" applyFont="1" applyFill="1" applyBorder="1" applyAlignment="1">
      <alignment horizontal="center" vertical="center" wrapText="1"/>
    </xf>
    <xf numFmtId="0" fontId="117" fillId="6" borderId="0" xfId="0" applyFont="1" applyFill="1" applyAlignment="1">
      <alignment horizontal="center" vertical="center" wrapText="1"/>
    </xf>
    <xf numFmtId="0" fontId="93" fillId="6" borderId="2" xfId="0" applyFont="1" applyFill="1" applyBorder="1" applyAlignment="1">
      <alignment horizontal="right" vertical="top" wrapText="1"/>
    </xf>
    <xf numFmtId="0" fontId="93" fillId="6" borderId="0" xfId="0" applyFont="1" applyFill="1" applyAlignment="1">
      <alignment horizontal="right" vertical="top" wrapText="1"/>
    </xf>
    <xf numFmtId="0" fontId="57" fillId="6" borderId="0" xfId="0" applyFont="1" applyFill="1" applyAlignment="1">
      <alignment horizontal="left" vertical="center"/>
    </xf>
    <xf numFmtId="0" fontId="57" fillId="6" borderId="5" xfId="0" applyFont="1" applyFill="1" applyBorder="1" applyAlignment="1">
      <alignment horizontal="left" vertical="center"/>
    </xf>
    <xf numFmtId="0" fontId="57" fillId="6" borderId="0" xfId="0" applyFont="1" applyFill="1" applyAlignment="1">
      <alignment horizontal="left" vertical="top"/>
    </xf>
    <xf numFmtId="0" fontId="69" fillId="6" borderId="0" xfId="0" applyFont="1" applyFill="1" applyAlignment="1">
      <alignment horizontal="left" vertical="top"/>
    </xf>
    <xf numFmtId="0" fontId="69" fillId="6" borderId="5" xfId="0" applyFont="1" applyFill="1" applyBorder="1" applyAlignment="1">
      <alignment horizontal="left" vertical="top"/>
    </xf>
    <xf numFmtId="0" fontId="78" fillId="8" borderId="1" xfId="0" applyFont="1" applyFill="1" applyBorder="1" applyAlignment="1">
      <alignment horizontal="center"/>
    </xf>
    <xf numFmtId="0" fontId="78" fillId="8" borderId="2" xfId="0" applyFont="1" applyFill="1" applyBorder="1" applyAlignment="1">
      <alignment horizontal="center"/>
    </xf>
    <xf numFmtId="0" fontId="78" fillId="8" borderId="3" xfId="0" applyFont="1" applyFill="1" applyBorder="1" applyAlignment="1">
      <alignment horizontal="center"/>
    </xf>
    <xf numFmtId="0" fontId="36" fillId="8" borderId="1" xfId="0" applyFont="1" applyFill="1" applyBorder="1" applyAlignment="1">
      <alignment horizontal="center"/>
    </xf>
    <xf numFmtId="0" fontId="36" fillId="8" borderId="2" xfId="0" applyFont="1" applyFill="1" applyBorder="1" applyAlignment="1">
      <alignment horizontal="center"/>
    </xf>
    <xf numFmtId="0" fontId="36" fillId="8" borderId="3" xfId="0" applyFont="1" applyFill="1" applyBorder="1" applyAlignment="1">
      <alignment horizontal="center"/>
    </xf>
    <xf numFmtId="0" fontId="60" fillId="5" borderId="65" xfId="0" applyFont="1" applyFill="1" applyBorder="1" applyAlignment="1">
      <alignment horizontal="center" wrapText="1"/>
    </xf>
    <xf numFmtId="0" fontId="60" fillId="5" borderId="66" xfId="0" applyFont="1" applyFill="1" applyBorder="1" applyAlignment="1">
      <alignment horizontal="center" wrapText="1"/>
    </xf>
    <xf numFmtId="0" fontId="76" fillId="12" borderId="67" xfId="0" applyFont="1" applyFill="1" applyBorder="1" applyAlignment="1">
      <alignment horizontal="center" wrapText="1"/>
    </xf>
    <xf numFmtId="0" fontId="76" fillId="12" borderId="66" xfId="0" applyFont="1" applyFill="1" applyBorder="1" applyAlignment="1">
      <alignment horizontal="center" wrapText="1"/>
    </xf>
    <xf numFmtId="0" fontId="76" fillId="12" borderId="68" xfId="0" applyFont="1" applyFill="1" applyBorder="1" applyAlignment="1">
      <alignment horizontal="center" wrapText="1"/>
    </xf>
    <xf numFmtId="0" fontId="77" fillId="13" borderId="66" xfId="0" applyFont="1" applyFill="1" applyBorder="1" applyAlignment="1">
      <alignment horizontal="center" wrapText="1"/>
    </xf>
    <xf numFmtId="0" fontId="76" fillId="13" borderId="66" xfId="0" applyFont="1" applyFill="1" applyBorder="1" applyAlignment="1">
      <alignment horizontal="center" wrapText="1"/>
    </xf>
    <xf numFmtId="0" fontId="76" fillId="13" borderId="69" xfId="0" applyFont="1" applyFill="1" applyBorder="1" applyAlignment="1">
      <alignment horizontal="center" wrapText="1"/>
    </xf>
    <xf numFmtId="0" fontId="76" fillId="6" borderId="65" xfId="0" applyFont="1" applyFill="1" applyBorder="1" applyAlignment="1">
      <alignment horizontal="center" wrapText="1"/>
    </xf>
    <xf numFmtId="0" fontId="76" fillId="6" borderId="66" xfId="0" applyFont="1" applyFill="1" applyBorder="1" applyAlignment="1">
      <alignment horizontal="center" wrapText="1"/>
    </xf>
    <xf numFmtId="0" fontId="76" fillId="6" borderId="69" xfId="0" applyFont="1" applyFill="1" applyBorder="1" applyAlignment="1">
      <alignment horizontal="center" wrapText="1"/>
    </xf>
    <xf numFmtId="164" fontId="86" fillId="8" borderId="23" xfId="0" applyNumberFormat="1" applyFont="1" applyFill="1" applyBorder="1" applyAlignment="1">
      <alignment horizontal="center"/>
    </xf>
    <xf numFmtId="164" fontId="86" fillId="8" borderId="26" xfId="0" applyNumberFormat="1" applyFont="1" applyFill="1" applyBorder="1" applyAlignment="1">
      <alignment horizontal="center"/>
    </xf>
    <xf numFmtId="164" fontId="86" fillId="8" borderId="27" xfId="0" applyNumberFormat="1" applyFont="1" applyFill="1" applyBorder="1" applyAlignment="1">
      <alignment horizontal="center"/>
    </xf>
    <xf numFmtId="0" fontId="85" fillId="8" borderId="0" xfId="0" applyFont="1" applyFill="1" applyAlignment="1">
      <alignment horizontal="center" textRotation="90"/>
    </xf>
    <xf numFmtId="0" fontId="85" fillId="8" borderId="12" xfId="0" applyFont="1" applyFill="1" applyBorder="1" applyAlignment="1">
      <alignment horizontal="center" textRotation="90"/>
    </xf>
    <xf numFmtId="0" fontId="9" fillId="12" borderId="9" xfId="0" applyFont="1" applyFill="1" applyBorder="1" applyAlignment="1">
      <alignment horizontal="center"/>
    </xf>
    <xf numFmtId="0" fontId="9" fillId="12" borderId="0" xfId="0" applyFont="1" applyFill="1" applyAlignment="1">
      <alignment horizontal="center"/>
    </xf>
    <xf numFmtId="0" fontId="85" fillId="8" borderId="5" xfId="0" applyFont="1" applyFill="1" applyBorder="1" applyAlignment="1">
      <alignment horizontal="center" textRotation="90"/>
    </xf>
    <xf numFmtId="0" fontId="85" fillId="8" borderId="15" xfId="0" applyFont="1" applyFill="1" applyBorder="1" applyAlignment="1">
      <alignment horizontal="center" textRotation="90"/>
    </xf>
    <xf numFmtId="0" fontId="91" fillId="6" borderId="4" xfId="0" applyFont="1" applyFill="1" applyBorder="1" applyAlignment="1">
      <alignment horizontal="center" vertical="center"/>
    </xf>
    <xf numFmtId="0" fontId="91" fillId="6" borderId="0" xfId="0" applyFont="1" applyFill="1" applyAlignment="1">
      <alignment horizontal="center" vertical="center"/>
    </xf>
    <xf numFmtId="0" fontId="91" fillId="6" borderId="6" xfId="0" applyFont="1" applyFill="1" applyBorder="1" applyAlignment="1">
      <alignment horizontal="center" vertical="center"/>
    </xf>
    <xf numFmtId="0" fontId="91" fillId="6" borderId="7" xfId="0" applyFont="1" applyFill="1" applyBorder="1" applyAlignment="1">
      <alignment horizontal="center" vertical="center"/>
    </xf>
    <xf numFmtId="0" fontId="9" fillId="13" borderId="17" xfId="0" applyFont="1" applyFill="1" applyBorder="1" applyAlignment="1">
      <alignment horizontal="left"/>
    </xf>
    <xf numFmtId="0" fontId="9" fillId="13" borderId="0" xfId="0" applyFont="1" applyFill="1" applyAlignment="1">
      <alignment horizontal="left"/>
    </xf>
    <xf numFmtId="0" fontId="85" fillId="8" borderId="4" xfId="0" applyFont="1" applyFill="1" applyBorder="1" applyAlignment="1">
      <alignment horizontal="center" textRotation="90"/>
    </xf>
    <xf numFmtId="0" fontId="85" fillId="8" borderId="11" xfId="0" applyFont="1" applyFill="1" applyBorder="1" applyAlignment="1">
      <alignment horizontal="center" textRotation="90"/>
    </xf>
    <xf numFmtId="0" fontId="91" fillId="6" borderId="4" xfId="0" applyFont="1" applyFill="1" applyBorder="1" applyAlignment="1">
      <alignment horizontal="right" vertical="center"/>
    </xf>
    <xf numFmtId="0" fontId="91" fillId="6" borderId="0" xfId="0" applyFont="1" applyFill="1" applyAlignment="1">
      <alignment horizontal="right" vertical="center"/>
    </xf>
    <xf numFmtId="0" fontId="87" fillId="6" borderId="6" xfId="0" applyFont="1" applyFill="1" applyBorder="1" applyAlignment="1">
      <alignment horizontal="right" vertical="center"/>
    </xf>
    <xf numFmtId="0" fontId="87" fillId="6" borderId="7" xfId="0" applyFont="1" applyFill="1" applyBorder="1" applyAlignment="1">
      <alignment horizontal="right" vertical="center"/>
    </xf>
    <xf numFmtId="0" fontId="92" fillId="8" borderId="4" xfId="0" applyFont="1" applyFill="1" applyBorder="1" applyAlignment="1">
      <alignment horizontal="center" wrapText="1"/>
    </xf>
    <xf numFmtId="0" fontId="92" fillId="8" borderId="0" xfId="0" applyFont="1" applyFill="1" applyAlignment="1">
      <alignment horizontal="center" wrapText="1"/>
    </xf>
    <xf numFmtId="0" fontId="92" fillId="8" borderId="5" xfId="0" applyFont="1" applyFill="1" applyBorder="1" applyAlignment="1">
      <alignment horizontal="center" wrapText="1"/>
    </xf>
    <xf numFmtId="0" fontId="92" fillId="8" borderId="11" xfId="0" applyFont="1" applyFill="1" applyBorder="1" applyAlignment="1">
      <alignment horizontal="center" wrapText="1"/>
    </xf>
    <xf numFmtId="0" fontId="92" fillId="8" borderId="12" xfId="0" applyFont="1" applyFill="1" applyBorder="1" applyAlignment="1">
      <alignment horizontal="center" wrapText="1"/>
    </xf>
    <xf numFmtId="0" fontId="92" fillId="8" borderId="15" xfId="0" applyFont="1" applyFill="1" applyBorder="1" applyAlignment="1">
      <alignment horizontal="center" wrapText="1"/>
    </xf>
    <xf numFmtId="0" fontId="9" fillId="6" borderId="12" xfId="0" applyFont="1" applyFill="1" applyBorder="1" applyAlignment="1">
      <alignment horizontal="center"/>
    </xf>
    <xf numFmtId="0" fontId="61" fillId="6" borderId="0" xfId="0" applyFont="1" applyFill="1" applyAlignment="1">
      <alignment horizontal="center"/>
    </xf>
    <xf numFmtId="0" fontId="9" fillId="12" borderId="72" xfId="0" applyFont="1" applyFill="1" applyBorder="1" applyAlignment="1">
      <alignment horizontal="right"/>
    </xf>
    <xf numFmtId="0" fontId="9" fillId="12" borderId="7" xfId="0" applyFont="1" applyFill="1" applyBorder="1" applyAlignment="1">
      <alignment horizontal="right"/>
    </xf>
    <xf numFmtId="0" fontId="120" fillId="6" borderId="4" xfId="0" applyFont="1" applyFill="1" applyBorder="1" applyAlignment="1">
      <alignment horizontal="center"/>
    </xf>
    <xf numFmtId="0" fontId="120" fillId="6" borderId="0" xfId="0" applyFont="1" applyFill="1" applyAlignment="1">
      <alignment horizontal="center"/>
    </xf>
    <xf numFmtId="0" fontId="58" fillId="6" borderId="6" xfId="0" applyFont="1" applyFill="1" applyBorder="1" applyAlignment="1">
      <alignment horizontal="center" vertical="top"/>
    </xf>
    <xf numFmtId="0" fontId="58" fillId="6" borderId="7" xfId="0" applyFont="1" applyFill="1" applyBorder="1" applyAlignment="1">
      <alignment horizontal="center" vertical="top"/>
    </xf>
    <xf numFmtId="0" fontId="9" fillId="12" borderId="19" xfId="0" applyFont="1" applyFill="1" applyBorder="1" applyAlignment="1">
      <alignment horizontal="center"/>
    </xf>
    <xf numFmtId="0" fontId="9" fillId="12" borderId="7" xfId="0" applyFont="1" applyFill="1" applyBorder="1" applyAlignment="1">
      <alignment horizontal="center"/>
    </xf>
    <xf numFmtId="0" fontId="86" fillId="8" borderId="0" xfId="0" applyFont="1" applyFill="1" applyAlignment="1">
      <alignment horizontal="center" textRotation="90"/>
    </xf>
    <xf numFmtId="0" fontId="86" fillId="8" borderId="7" xfId="0" applyFont="1" applyFill="1" applyBorder="1" applyAlignment="1">
      <alignment horizontal="center" textRotation="90"/>
    </xf>
    <xf numFmtId="0" fontId="86" fillId="8" borderId="5" xfId="0" applyFont="1" applyFill="1" applyBorder="1" applyAlignment="1">
      <alignment horizontal="center" textRotation="90"/>
    </xf>
    <xf numFmtId="0" fontId="86" fillId="8" borderId="8" xfId="0" applyFont="1" applyFill="1" applyBorder="1" applyAlignment="1">
      <alignment horizontal="center" textRotation="90"/>
    </xf>
    <xf numFmtId="0" fontId="86" fillId="8" borderId="4" xfId="0" applyFont="1" applyFill="1" applyBorder="1" applyAlignment="1">
      <alignment horizontal="center" textRotation="90"/>
    </xf>
    <xf numFmtId="0" fontId="86" fillId="8" borderId="6" xfId="0" applyFont="1" applyFill="1" applyBorder="1" applyAlignment="1">
      <alignment horizontal="center" textRotation="90"/>
    </xf>
    <xf numFmtId="0" fontId="85" fillId="8" borderId="2" xfId="0" applyFont="1" applyFill="1" applyBorder="1" applyAlignment="1">
      <alignment horizontal="center" textRotation="90"/>
    </xf>
    <xf numFmtId="0" fontId="85" fillId="8" borderId="7" xfId="0" applyFont="1" applyFill="1" applyBorder="1" applyAlignment="1">
      <alignment horizontal="center" textRotation="90"/>
    </xf>
    <xf numFmtId="0" fontId="0" fillId="3" borderId="0" xfId="0" applyFill="1" applyAlignment="1">
      <alignment horizontal="center"/>
    </xf>
    <xf numFmtId="0" fontId="42" fillId="8" borderId="2" xfId="0" applyFont="1" applyFill="1" applyBorder="1" applyAlignment="1">
      <alignment horizontal="left" vertical="center" wrapText="1"/>
    </xf>
    <xf numFmtId="0" fontId="42" fillId="8" borderId="3" xfId="0" applyFont="1" applyFill="1" applyBorder="1" applyAlignment="1">
      <alignment horizontal="left" vertical="center" wrapText="1"/>
    </xf>
    <xf numFmtId="0" fontId="45" fillId="8" borderId="6" xfId="0" applyFont="1" applyFill="1" applyBorder="1" applyAlignment="1">
      <alignment horizontal="justify" wrapText="1"/>
    </xf>
    <xf numFmtId="0" fontId="30" fillId="8" borderId="7" xfId="0" applyFont="1" applyFill="1" applyBorder="1" applyAlignment="1">
      <alignment horizontal="justify" wrapText="1"/>
    </xf>
    <xf numFmtId="0" fontId="42" fillId="8" borderId="33"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2" fillId="6" borderId="0" xfId="0" applyFont="1" applyFill="1" applyAlignment="1">
      <alignment horizontal="left" vertical="center" wrapText="1"/>
    </xf>
    <xf numFmtId="164" fontId="57" fillId="3" borderId="17" xfId="0" applyNumberFormat="1" applyFont="1" applyFill="1" applyBorder="1" applyAlignment="1">
      <alignment horizontal="right"/>
    </xf>
    <xf numFmtId="164" fontId="57" fillId="3" borderId="18" xfId="0" applyNumberFormat="1" applyFont="1" applyFill="1" applyBorder="1" applyAlignment="1">
      <alignment horizontal="right"/>
    </xf>
    <xf numFmtId="165" fontId="99" fillId="14" borderId="42" xfId="0" applyNumberFormat="1" applyFont="1" applyFill="1" applyBorder="1" applyAlignment="1">
      <alignment horizontal="right" vertical="center"/>
    </xf>
    <xf numFmtId="165" fontId="99" fillId="14" borderId="45" xfId="0" applyNumberFormat="1" applyFont="1" applyFill="1" applyBorder="1" applyAlignment="1">
      <alignment horizontal="right" vertical="center"/>
    </xf>
    <xf numFmtId="164" fontId="57" fillId="3" borderId="41" xfId="0" applyNumberFormat="1" applyFont="1" applyFill="1" applyBorder="1" applyAlignment="1">
      <alignment horizontal="right"/>
    </xf>
    <xf numFmtId="164" fontId="57" fillId="3" borderId="45" xfId="0" applyNumberFormat="1" applyFont="1" applyFill="1" applyBorder="1" applyAlignment="1">
      <alignment horizontal="right"/>
    </xf>
    <xf numFmtId="165" fontId="57" fillId="3" borderId="0" xfId="0" applyNumberFormat="1" applyFont="1" applyFill="1" applyAlignment="1">
      <alignment horizontal="right"/>
    </xf>
    <xf numFmtId="165" fontId="57" fillId="3" borderId="5" xfId="0" applyNumberFormat="1" applyFont="1" applyFill="1" applyBorder="1" applyAlignment="1">
      <alignment horizontal="right"/>
    </xf>
    <xf numFmtId="164" fontId="57" fillId="3" borderId="0" xfId="0" applyNumberFormat="1" applyFont="1" applyFill="1" applyAlignment="1">
      <alignment horizontal="right"/>
    </xf>
    <xf numFmtId="164" fontId="57" fillId="3" borderId="5" xfId="0" applyNumberFormat="1" applyFont="1" applyFill="1" applyBorder="1" applyAlignment="1">
      <alignment horizontal="right"/>
    </xf>
    <xf numFmtId="164" fontId="107" fillId="8" borderId="0" xfId="0" applyNumberFormat="1" applyFont="1" applyFill="1" applyAlignment="1">
      <alignment horizontal="right"/>
    </xf>
    <xf numFmtId="164" fontId="107" fillId="8" borderId="5" xfId="0" applyNumberFormat="1" applyFont="1" applyFill="1" applyBorder="1" applyAlignment="1">
      <alignment horizontal="right"/>
    </xf>
    <xf numFmtId="165" fontId="99" fillId="14" borderId="43" xfId="0" applyNumberFormat="1" applyFont="1" applyFill="1" applyBorder="1" applyAlignment="1">
      <alignment horizontal="center" vertical="center"/>
    </xf>
    <xf numFmtId="165" fontId="99" fillId="14" borderId="44" xfId="0" applyNumberFormat="1" applyFont="1" applyFill="1" applyBorder="1" applyAlignment="1">
      <alignment horizontal="center" vertical="center"/>
    </xf>
    <xf numFmtId="164" fontId="87" fillId="3" borderId="17" xfId="0" applyNumberFormat="1" applyFont="1" applyFill="1" applyBorder="1" applyAlignment="1">
      <alignment horizontal="right"/>
    </xf>
    <xf numFmtId="164" fontId="87" fillId="3" borderId="18" xfId="0" applyNumberFormat="1" applyFont="1" applyFill="1" applyBorder="1" applyAlignment="1">
      <alignment horizontal="right"/>
    </xf>
    <xf numFmtId="164" fontId="87" fillId="3" borderId="0" xfId="0" applyNumberFormat="1" applyFont="1" applyFill="1" applyAlignment="1">
      <alignment horizontal="right"/>
    </xf>
    <xf numFmtId="164" fontId="87" fillId="3" borderId="5" xfId="0" applyNumberFormat="1" applyFont="1" applyFill="1" applyBorder="1" applyAlignment="1">
      <alignment horizontal="right"/>
    </xf>
    <xf numFmtId="164" fontId="87" fillId="3" borderId="12" xfId="0" applyNumberFormat="1" applyFont="1" applyFill="1" applyBorder="1" applyAlignment="1">
      <alignment horizontal="right"/>
    </xf>
    <xf numFmtId="164" fontId="87" fillId="3" borderId="15" xfId="0" applyNumberFormat="1" applyFont="1" applyFill="1" applyBorder="1" applyAlignment="1">
      <alignment horizontal="right"/>
    </xf>
    <xf numFmtId="164" fontId="95" fillId="8" borderId="7" xfId="0" applyNumberFormat="1" applyFont="1" applyFill="1" applyBorder="1" applyAlignment="1">
      <alignment horizontal="right"/>
    </xf>
    <xf numFmtId="164" fontId="95" fillId="8" borderId="8" xfId="0" applyNumberFormat="1" applyFont="1" applyFill="1" applyBorder="1" applyAlignment="1">
      <alignment horizontal="right"/>
    </xf>
    <xf numFmtId="164" fontId="57" fillId="3" borderId="46" xfId="0" applyNumberFormat="1" applyFont="1" applyFill="1" applyBorder="1" applyAlignment="1">
      <alignment horizontal="center"/>
    </xf>
    <xf numFmtId="165" fontId="57" fillId="3" borderId="41" xfId="0" applyNumberFormat="1" applyFont="1" applyFill="1" applyBorder="1" applyAlignment="1">
      <alignment horizontal="center"/>
    </xf>
    <xf numFmtId="0" fontId="78" fillId="6" borderId="0" xfId="0" applyFont="1" applyFill="1" applyAlignment="1">
      <alignment horizontal="center" vertical="center"/>
    </xf>
    <xf numFmtId="164" fontId="57" fillId="3" borderId="12" xfId="0" applyNumberFormat="1" applyFont="1" applyFill="1" applyBorder="1" applyAlignment="1">
      <alignment horizontal="right"/>
    </xf>
    <xf numFmtId="0" fontId="87" fillId="10" borderId="54" xfId="0" applyFont="1" applyFill="1" applyBorder="1" applyAlignment="1" applyProtection="1">
      <alignment horizontal="center" vertical="center"/>
      <protection locked="0"/>
    </xf>
    <xf numFmtId="0" fontId="87" fillId="10" borderId="56" xfId="0" applyFont="1" applyFill="1" applyBorder="1" applyAlignment="1" applyProtection="1">
      <alignment horizontal="center" vertical="center"/>
      <protection locked="0"/>
    </xf>
    <xf numFmtId="0" fontId="87" fillId="10" borderId="55" xfId="0" applyFont="1" applyFill="1" applyBorder="1" applyAlignment="1" applyProtection="1">
      <alignment horizontal="center" vertical="center"/>
      <protection locked="0"/>
    </xf>
    <xf numFmtId="14" fontId="87" fillId="10" borderId="54" xfId="0" applyNumberFormat="1" applyFont="1" applyFill="1" applyBorder="1" applyAlignment="1" applyProtection="1">
      <alignment horizontal="center" vertical="center"/>
      <protection locked="0"/>
    </xf>
    <xf numFmtId="0" fontId="87" fillId="10" borderId="54" xfId="0" applyFont="1" applyFill="1" applyBorder="1" applyAlignment="1" applyProtection="1">
      <alignment horizontal="center"/>
      <protection locked="0"/>
    </xf>
    <xf numFmtId="0" fontId="87" fillId="10" borderId="56" xfId="0" applyFont="1" applyFill="1" applyBorder="1" applyAlignment="1" applyProtection="1">
      <alignment horizontal="center"/>
      <protection locked="0"/>
    </xf>
    <xf numFmtId="0" fontId="87" fillId="10" borderId="55" xfId="0" applyFont="1" applyFill="1" applyBorder="1" applyAlignment="1" applyProtection="1">
      <alignment horizontal="center"/>
      <protection locked="0"/>
    </xf>
    <xf numFmtId="0" fontId="87" fillId="10" borderId="54" xfId="0" applyFont="1" applyFill="1" applyBorder="1" applyAlignment="1" applyProtection="1">
      <alignment horizontal="left" vertical="center"/>
      <protection locked="0"/>
    </xf>
    <xf numFmtId="0" fontId="87" fillId="10" borderId="56" xfId="0" applyFont="1" applyFill="1" applyBorder="1" applyAlignment="1" applyProtection="1">
      <alignment horizontal="left" vertical="center"/>
      <protection locked="0"/>
    </xf>
    <xf numFmtId="0" fontId="87" fillId="10" borderId="55" xfId="0" applyFont="1" applyFill="1" applyBorder="1" applyAlignment="1" applyProtection="1">
      <alignment horizontal="left" vertical="center"/>
      <protection locked="0"/>
    </xf>
    <xf numFmtId="0" fontId="87" fillId="10" borderId="57" xfId="0" applyFont="1" applyFill="1" applyBorder="1" applyAlignment="1" applyProtection="1">
      <alignment horizontal="left"/>
      <protection locked="0"/>
    </xf>
    <xf numFmtId="0" fontId="87" fillId="10" borderId="58" xfId="0" applyFont="1" applyFill="1" applyBorder="1" applyAlignment="1" applyProtection="1">
      <alignment horizontal="left"/>
      <protection locked="0"/>
    </xf>
    <xf numFmtId="0" fontId="87" fillId="10" borderId="59" xfId="0" applyFont="1" applyFill="1" applyBorder="1" applyAlignment="1" applyProtection="1">
      <alignment horizontal="left"/>
      <protection locked="0"/>
    </xf>
    <xf numFmtId="0" fontId="87" fillId="10" borderId="60" xfId="0" applyFont="1" applyFill="1" applyBorder="1" applyAlignment="1" applyProtection="1">
      <alignment horizontal="left"/>
      <protection locked="0"/>
    </xf>
    <xf numFmtId="0" fontId="87" fillId="10" borderId="0" xfId="0" applyFont="1" applyFill="1" applyAlignment="1" applyProtection="1">
      <alignment horizontal="left"/>
      <protection locked="0"/>
    </xf>
    <xf numFmtId="0" fontId="87" fillId="10" borderId="61" xfId="0" applyFont="1" applyFill="1" applyBorder="1" applyAlignment="1" applyProtection="1">
      <alignment horizontal="left"/>
      <protection locked="0"/>
    </xf>
    <xf numFmtId="0" fontId="87" fillId="10" borderId="62" xfId="0" applyFont="1" applyFill="1" applyBorder="1" applyAlignment="1" applyProtection="1">
      <alignment horizontal="left"/>
      <protection locked="0"/>
    </xf>
    <xf numFmtId="0" fontId="87" fillId="10" borderId="63" xfId="0" applyFont="1" applyFill="1" applyBorder="1" applyAlignment="1" applyProtection="1">
      <alignment horizontal="left"/>
      <protection locked="0"/>
    </xf>
    <xf numFmtId="0" fontId="87" fillId="10" borderId="64" xfId="0" applyFont="1" applyFill="1" applyBorder="1" applyAlignment="1" applyProtection="1">
      <alignment horizontal="left"/>
      <protection locked="0"/>
    </xf>
    <xf numFmtId="0" fontId="109" fillId="3" borderId="0" xfId="0" applyFont="1" applyFill="1" applyAlignment="1">
      <alignment horizontal="left"/>
    </xf>
    <xf numFmtId="0" fontId="109" fillId="3" borderId="0" xfId="0" applyFont="1" applyFill="1" applyAlignment="1">
      <alignment horizontal="left" vertical="top"/>
    </xf>
    <xf numFmtId="164" fontId="62" fillId="3" borderId="0" xfId="0" applyNumberFormat="1" applyFont="1" applyFill="1" applyAlignment="1">
      <alignment horizontal="right"/>
    </xf>
    <xf numFmtId="0" fontId="109" fillId="3" borderId="0" xfId="0" applyFont="1" applyFill="1" applyAlignment="1">
      <alignment horizontal="right"/>
    </xf>
    <xf numFmtId="0" fontId="121" fillId="3" borderId="0" xfId="0" applyFont="1" applyFill="1" applyAlignment="1">
      <alignment horizontal="right"/>
    </xf>
    <xf numFmtId="14" fontId="121" fillId="3" borderId="0" xfId="0" applyNumberFormat="1" applyFont="1" applyFill="1" applyAlignment="1">
      <alignment horizontal="right"/>
    </xf>
  </cellXfs>
  <cellStyles count="1">
    <cellStyle name="Normal" xfId="0" builtinId="0"/>
  </cellStyles>
  <dxfs count="70">
    <dxf>
      <font>
        <strike val="0"/>
        <outline val="0"/>
        <shadow val="0"/>
        <u val="none"/>
        <vertAlign val="baseline"/>
        <sz val="10"/>
        <color theme="0"/>
      </font>
      <fill>
        <patternFill patternType="none">
          <fgColor indexed="64"/>
          <bgColor indexed="65"/>
        </patternFill>
      </fill>
      <border diagonalUp="0" diagonalDown="0" outline="0"/>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border diagonalUp="0" diagonalDown="0"/>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strike val="0"/>
        <outline val="0"/>
        <shadow val="0"/>
        <u val="none"/>
        <vertAlign val="baseline"/>
        <sz val="10"/>
        <color theme="0"/>
      </font>
      <numFmt numFmtId="1" formatCode="0"/>
      <fill>
        <patternFill patternType="none">
          <fgColor indexed="64"/>
          <bgColor indexed="65"/>
        </patternFill>
      </fill>
    </dxf>
    <dxf>
      <font>
        <strike val="0"/>
        <outline val="0"/>
        <shadow val="0"/>
        <u val="none"/>
        <vertAlign val="baseline"/>
        <sz val="10"/>
        <color theme="0"/>
      </font>
      <numFmt numFmtId="1" formatCode="0"/>
      <fill>
        <patternFill patternType="none">
          <fgColor indexed="64"/>
          <bgColor indexed="65"/>
        </patternFill>
      </fill>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fill>
        <patternFill patternType="none">
          <fgColor indexed="64"/>
          <bgColor indexed="65"/>
        </patternFill>
      </fill>
      <protection locked="1" hidden="0"/>
    </dxf>
    <dxf>
      <font>
        <strike val="0"/>
        <outline val="0"/>
        <shadow val="0"/>
        <u val="none"/>
        <vertAlign val="baseline"/>
        <sz val="10"/>
        <color theme="0"/>
      </font>
      <fill>
        <patternFill patternType="none">
          <fgColor indexed="64"/>
          <bgColor indexed="65"/>
        </patternFill>
      </fill>
      <border diagonalUp="0" diagonalDown="0" outline="0"/>
      <protection locked="1" hidden="0"/>
    </dxf>
    <dxf>
      <border outline="0">
        <bottom style="thin">
          <color indexed="64"/>
        </bottom>
      </border>
    </dxf>
    <dxf>
      <font>
        <b val="0"/>
        <i val="0"/>
        <strike val="0"/>
        <condense val="0"/>
        <extend val="0"/>
        <outline val="0"/>
        <shadow val="0"/>
        <u val="none"/>
        <vertAlign val="baseline"/>
        <sz val="10"/>
        <color theme="0"/>
        <name val="Arial Narrow"/>
        <scheme val="none"/>
      </font>
      <fill>
        <patternFill patternType="none">
          <fgColor indexed="64"/>
          <bgColor indexed="65"/>
        </patternFill>
      </fill>
      <border diagonalUp="0" diagonalDown="0" outline="0">
        <left style="thin">
          <color indexed="64"/>
        </left>
        <right style="thin">
          <color indexed="64"/>
        </right>
        <top/>
        <bottom/>
      </border>
      <protection locked="1" hidden="0"/>
    </dxf>
    <dxf>
      <font>
        <b/>
        <i val="0"/>
        <condense val="0"/>
        <extend val="0"/>
        <color indexed="8"/>
      </font>
      <fill>
        <patternFill>
          <bgColor indexed="10"/>
        </patternFill>
      </fill>
    </dxf>
    <dxf>
      <font>
        <b/>
        <i val="0"/>
        <condense val="0"/>
        <extend val="0"/>
        <color indexed="8"/>
      </font>
      <fill>
        <patternFill>
          <bgColor indexed="11"/>
        </patternFill>
      </fill>
    </dxf>
    <dxf>
      <font>
        <b val="0"/>
        <i/>
        <condense val="0"/>
        <extend val="0"/>
        <color indexed="8"/>
      </font>
      <fill>
        <patternFill>
          <bgColor indexed="10"/>
        </patternFill>
      </fill>
    </dxf>
    <dxf>
      <font>
        <b/>
        <i val="0"/>
        <condense val="0"/>
        <extend val="0"/>
      </font>
      <fill>
        <patternFill>
          <bgColor indexed="11"/>
        </patternFill>
      </fill>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strike val="0"/>
        <outline val="0"/>
        <shadow val="0"/>
        <u val="none"/>
        <vertAlign val="baseline"/>
        <sz val="10"/>
        <color auto="1"/>
      </font>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strike val="0"/>
        <outline val="0"/>
        <shadow val="0"/>
        <u val="none"/>
        <vertAlign val="baseline"/>
        <sz val="10"/>
        <color auto="1"/>
      </font>
      <numFmt numFmtId="1" formatCode="0"/>
      <fill>
        <patternFill patternType="none">
          <fgColor indexed="64"/>
          <bgColor auto="1"/>
        </patternFill>
      </fill>
    </dxf>
    <dxf>
      <font>
        <strike val="0"/>
        <outline val="0"/>
        <shadow val="0"/>
        <u val="none"/>
        <vertAlign val="baseline"/>
        <sz val="10"/>
        <color auto="1"/>
      </font>
      <numFmt numFmtId="1" formatCode="0"/>
      <fill>
        <patternFill patternType="none">
          <fgColor indexed="64"/>
          <bgColor auto="1"/>
        </patternFill>
      </fill>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protection locked="1" hidden="0"/>
    </dxf>
    <dxf>
      <font>
        <strike val="0"/>
        <outline val="0"/>
        <shadow val="0"/>
        <u val="none"/>
        <vertAlign val="baseline"/>
        <sz val="10"/>
        <color auto="1"/>
      </font>
      <fill>
        <patternFill patternType="none">
          <fgColor indexed="64"/>
          <bgColor auto="1"/>
        </patternFill>
      </fill>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border diagonalUp="0" diagonalDown="0" outline="0">
        <left style="thin">
          <color indexed="64"/>
        </left>
        <right style="thin">
          <color indexed="64"/>
        </right>
        <top/>
        <bottom/>
      </border>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0D50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38127</xdr:rowOff>
    </xdr:from>
    <xdr:to>
      <xdr:col>8</xdr:col>
      <xdr:colOff>499800</xdr:colOff>
      <xdr:row>0</xdr:row>
      <xdr:rowOff>202974</xdr:rowOff>
    </xdr:to>
    <xdr:pic>
      <xdr:nvPicPr>
        <xdr:cNvPr id="4" name="Picture 34" descr="Zeta-Logo">
          <a:extLst>
            <a:ext uri="{FF2B5EF4-FFF2-40B4-BE49-F238E27FC236}">
              <a16:creationId xmlns:a16="http://schemas.microsoft.com/office/drawing/2014/main" id="{9B1EE2AF-2285-4678-BA9A-F151AD2248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86325" y="38127"/>
          <a:ext cx="576000" cy="164847"/>
        </a:xfrm>
        <a:prstGeom prst="rect">
          <a:avLst/>
        </a:prstGeom>
        <a:noFill/>
        <a:ln w="9525">
          <a:noFill/>
          <a:miter lim="800000"/>
          <a:headEnd/>
          <a:tailEnd/>
        </a:ln>
      </xdr:spPr>
    </xdr:pic>
    <xdr:clientData/>
  </xdr:twoCellAnchor>
  <xdr:twoCellAnchor editAs="oneCell">
    <xdr:from>
      <xdr:col>2</xdr:col>
      <xdr:colOff>333374</xdr:colOff>
      <xdr:row>1</xdr:row>
      <xdr:rowOff>5950</xdr:rowOff>
    </xdr:from>
    <xdr:to>
      <xdr:col>6</xdr:col>
      <xdr:colOff>90974</xdr:colOff>
      <xdr:row>2</xdr:row>
      <xdr:rowOff>23266</xdr:rowOff>
    </xdr:to>
    <xdr:pic>
      <xdr:nvPicPr>
        <xdr:cNvPr id="6" name="Picture 5">
          <a:extLst>
            <a:ext uri="{FF2B5EF4-FFF2-40B4-BE49-F238E27FC236}">
              <a16:creationId xmlns:a16="http://schemas.microsoft.com/office/drawing/2014/main" id="{5C805B21-65DE-4F99-8AE4-A04B7AB7545D}"/>
            </a:ext>
          </a:extLst>
        </xdr:cNvPr>
        <xdr:cNvPicPr>
          <a:picLocks noChangeAspect="1"/>
        </xdr:cNvPicPr>
      </xdr:nvPicPr>
      <xdr:blipFill>
        <a:blip xmlns:r="http://schemas.openxmlformats.org/officeDocument/2006/relationships" r:embed="rId2"/>
        <a:stretch>
          <a:fillRect/>
        </a:stretch>
      </xdr:blipFill>
      <xdr:spPr>
        <a:xfrm>
          <a:off x="1552574" y="672700"/>
          <a:ext cx="2196000" cy="2744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1</xdr:row>
      <xdr:rowOff>28575</xdr:rowOff>
    </xdr:from>
    <xdr:to>
      <xdr:col>6</xdr:col>
      <xdr:colOff>590550</xdr:colOff>
      <xdr:row>1</xdr:row>
      <xdr:rowOff>133350</xdr:rowOff>
    </xdr:to>
    <xdr:sp macro="" textlink="">
      <xdr:nvSpPr>
        <xdr:cNvPr id="4" name="AutoShape 20">
          <a:extLst>
            <a:ext uri="{FF2B5EF4-FFF2-40B4-BE49-F238E27FC236}">
              <a16:creationId xmlns:a16="http://schemas.microsoft.com/office/drawing/2014/main" id="{00AB72F1-58E4-4AED-8328-B7E064435F3C}"/>
            </a:ext>
          </a:extLst>
        </xdr:cNvPr>
        <xdr:cNvSpPr>
          <a:spLocks noChangeArrowheads="1"/>
        </xdr:cNvSpPr>
      </xdr:nvSpPr>
      <xdr:spPr bwMode="auto">
        <a:xfrm rot="5400000">
          <a:off x="5195887" y="385763"/>
          <a:ext cx="104775"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editAs="oneCell">
    <xdr:from>
      <xdr:col>19</xdr:col>
      <xdr:colOff>143996</xdr:colOff>
      <xdr:row>0</xdr:row>
      <xdr:rowOff>137274</xdr:rowOff>
    </xdr:from>
    <xdr:to>
      <xdr:col>25</xdr:col>
      <xdr:colOff>302310</xdr:colOff>
      <xdr:row>2</xdr:row>
      <xdr:rowOff>133351</xdr:rowOff>
    </xdr:to>
    <xdr:pic>
      <xdr:nvPicPr>
        <xdr:cNvPr id="7" name="Picture 34" descr="Zeta-Logo">
          <a:extLst>
            <a:ext uri="{FF2B5EF4-FFF2-40B4-BE49-F238E27FC236}">
              <a16:creationId xmlns:a16="http://schemas.microsoft.com/office/drawing/2014/main" id="{3A823F9E-EC63-468A-BBD6-83DEC7B4C8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97546" y="137274"/>
          <a:ext cx="2482414" cy="710452"/>
        </a:xfrm>
        <a:prstGeom prst="rect">
          <a:avLst/>
        </a:prstGeom>
        <a:noFill/>
        <a:ln w="9525">
          <a:noFill/>
          <a:miter lim="800000"/>
          <a:headEnd/>
          <a:tailEnd/>
        </a:ln>
      </xdr:spPr>
    </xdr:pic>
    <xdr:clientData/>
  </xdr:twoCellAnchor>
  <xdr:twoCellAnchor editAs="oneCell">
    <xdr:from>
      <xdr:col>1</xdr:col>
      <xdr:colOff>105894</xdr:colOff>
      <xdr:row>0</xdr:row>
      <xdr:rowOff>200060</xdr:rowOff>
    </xdr:from>
    <xdr:to>
      <xdr:col>6</xdr:col>
      <xdr:colOff>370935</xdr:colOff>
      <xdr:row>2</xdr:row>
      <xdr:rowOff>13495</xdr:rowOff>
    </xdr:to>
    <xdr:pic>
      <xdr:nvPicPr>
        <xdr:cNvPr id="8" name="Picture 7">
          <a:extLst>
            <a:ext uri="{FF2B5EF4-FFF2-40B4-BE49-F238E27FC236}">
              <a16:creationId xmlns:a16="http://schemas.microsoft.com/office/drawing/2014/main" id="{F5463371-4AD2-41D4-BE0D-8C63FFB51FFE}"/>
            </a:ext>
          </a:extLst>
        </xdr:cNvPr>
        <xdr:cNvPicPr>
          <a:picLocks noChangeAspect="1"/>
        </xdr:cNvPicPr>
      </xdr:nvPicPr>
      <xdr:blipFill>
        <a:blip xmlns:r="http://schemas.openxmlformats.org/officeDocument/2006/relationships" r:embed="rId2"/>
        <a:stretch>
          <a:fillRect/>
        </a:stretch>
      </xdr:blipFill>
      <xdr:spPr>
        <a:xfrm>
          <a:off x="174905" y="200060"/>
          <a:ext cx="4466105" cy="520801"/>
        </a:xfrm>
        <a:prstGeom prst="rect">
          <a:avLst/>
        </a:prstGeom>
      </xdr:spPr>
    </xdr:pic>
    <xdr:clientData/>
  </xdr:twoCellAnchor>
  <xdr:twoCellAnchor>
    <xdr:from>
      <xdr:col>6</xdr:col>
      <xdr:colOff>379169</xdr:colOff>
      <xdr:row>0</xdr:row>
      <xdr:rowOff>0</xdr:rowOff>
    </xdr:from>
    <xdr:to>
      <xdr:col>12</xdr:col>
      <xdr:colOff>209550</xdr:colOff>
      <xdr:row>2</xdr:row>
      <xdr:rowOff>38100</xdr:rowOff>
    </xdr:to>
    <xdr:sp macro="" textlink="">
      <xdr:nvSpPr>
        <xdr:cNvPr id="9" name="Title 1">
          <a:extLst>
            <a:ext uri="{FF2B5EF4-FFF2-40B4-BE49-F238E27FC236}">
              <a16:creationId xmlns:a16="http://schemas.microsoft.com/office/drawing/2014/main" id="{4CB9F7D1-BEAB-4BF7-A7F4-57A4C422058D}"/>
            </a:ext>
          </a:extLst>
        </xdr:cNvPr>
        <xdr:cNvSpPr txBox="1">
          <a:spLocks/>
        </xdr:cNvSpPr>
      </xdr:nvSpPr>
      <xdr:spPr>
        <a:xfrm>
          <a:off x="4503494" y="0"/>
          <a:ext cx="2116381" cy="752475"/>
        </a:xfrm>
        <a:prstGeom prst="rect">
          <a:avLst/>
        </a:prstGeom>
      </xdr:spPr>
      <xdr:txBody>
        <a:bodyPr wrap="square" lIns="36000" tIns="36000" rIns="36000" bIns="36000" anchor="t"/>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l"/>
          <a:r>
            <a:rPr lang="en-US" sz="2400" b="0" i="1">
              <a:solidFill>
                <a:schemeClr val="tx2">
                  <a:lumMod val="75000"/>
                </a:schemeClr>
              </a:solidFill>
              <a:latin typeface="Century Gothic" panose="020B0502020202020204" pitchFamily="34" charset="0"/>
            </a:rPr>
            <a:t>- Multi-Loop</a:t>
          </a:r>
          <a:r>
            <a:rPr lang="en-US" sz="4400" i="1">
              <a:solidFill>
                <a:schemeClr val="tx2">
                  <a:lumMod val="60000"/>
                  <a:lumOff val="40000"/>
                </a:schemeClr>
              </a:solidFill>
            </a:rPr>
            <a:t>                   </a:t>
          </a:r>
          <a:endParaRPr lang="en-GB" sz="4400" i="1">
            <a:solidFill>
              <a:schemeClr val="tx2">
                <a:lumMod val="60000"/>
                <a:lumOff val="40000"/>
              </a:schemeClr>
            </a:solidFill>
          </a:endParaRPr>
        </a:p>
      </xdr:txBody>
    </xdr:sp>
    <xdr:clientData/>
  </xdr:twoCellAnchor>
  <xdr:twoCellAnchor>
    <xdr:from>
      <xdr:col>1</xdr:col>
      <xdr:colOff>0</xdr:colOff>
      <xdr:row>2</xdr:row>
      <xdr:rowOff>47625</xdr:rowOff>
    </xdr:from>
    <xdr:to>
      <xdr:col>11</xdr:col>
      <xdr:colOff>57150</xdr:colOff>
      <xdr:row>3</xdr:row>
      <xdr:rowOff>104775</xdr:rowOff>
    </xdr:to>
    <xdr:sp macro="" textlink="">
      <xdr:nvSpPr>
        <xdr:cNvPr id="10" name="Rectangle 17">
          <a:extLst>
            <a:ext uri="{FF2B5EF4-FFF2-40B4-BE49-F238E27FC236}">
              <a16:creationId xmlns:a16="http://schemas.microsoft.com/office/drawing/2014/main" id="{D3A3EFCE-F27C-4F43-851E-16C1D0E72ACB}"/>
            </a:ext>
          </a:extLst>
        </xdr:cNvPr>
        <xdr:cNvSpPr>
          <a:spLocks noChangeArrowheads="1"/>
        </xdr:cNvSpPr>
      </xdr:nvSpPr>
      <xdr:spPr bwMode="auto">
        <a:xfrm>
          <a:off x="66675" y="762000"/>
          <a:ext cx="6019800" cy="342900"/>
        </a:xfrm>
        <a:prstGeom prst="rect">
          <a:avLst/>
        </a:prstGeom>
        <a:noFill/>
        <a:ln>
          <a:noFill/>
        </a:ln>
        <a:effectLst/>
      </xdr:spPr>
      <xdr:txBody>
        <a:bodyPr vertOverflow="clip" wrap="square" lIns="91440" tIns="45720" rIns="91440" bIns="45720" anchor="ctr" upright="1"/>
        <a:lstStyle/>
        <a:p>
          <a:pPr algn="l" rtl="0">
            <a:defRPr sz="1000"/>
          </a:pPr>
          <a:r>
            <a:rPr lang="en-GB" sz="2000" b="0" i="0" u="none" strike="noStrike" cap="none" spc="0" baseline="0">
              <a:ln w="0"/>
              <a:solidFill>
                <a:schemeClr val="tx1"/>
              </a:solidFill>
              <a:effectLst>
                <a:outerShdw blurRad="38100" dist="19050" dir="2700000" algn="tl" rotWithShape="0">
                  <a:schemeClr val="dk1">
                    <a:alpha val="40000"/>
                  </a:schemeClr>
                </a:outerShdw>
              </a:effectLst>
              <a:latin typeface="Arial Narrow"/>
            </a:rPr>
            <a:t>Addressable Systems Loop Calculation Spreadsheet </a:t>
          </a:r>
          <a:endParaRPr lang="en-GB" sz="14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371475</xdr:colOff>
      <xdr:row>0</xdr:row>
      <xdr:rowOff>0</xdr:rowOff>
    </xdr:from>
    <xdr:to>
      <xdr:col>15</xdr:col>
      <xdr:colOff>371475</xdr:colOff>
      <xdr:row>0</xdr:row>
      <xdr:rowOff>0</xdr:rowOff>
    </xdr:to>
    <xdr:sp macro="" textlink="">
      <xdr:nvSpPr>
        <xdr:cNvPr id="3345" name="Line 1">
          <a:extLst>
            <a:ext uri="{FF2B5EF4-FFF2-40B4-BE49-F238E27FC236}">
              <a16:creationId xmlns:a16="http://schemas.microsoft.com/office/drawing/2014/main" id="{00000000-0008-0000-0000-0000110D0000}"/>
            </a:ext>
          </a:extLst>
        </xdr:cNvPr>
        <xdr:cNvSpPr>
          <a:spLocks noChangeShapeType="1"/>
        </xdr:cNvSpPr>
      </xdr:nvSpPr>
      <xdr:spPr bwMode="auto">
        <a:xfrm>
          <a:off x="6305550" y="0"/>
          <a:ext cx="0" cy="0"/>
        </a:xfrm>
        <a:prstGeom prst="line">
          <a:avLst/>
        </a:prstGeom>
        <a:noFill/>
        <a:ln w="9525">
          <a:solidFill>
            <a:srgbClr val="000000"/>
          </a:solidFill>
          <a:round/>
          <a:headEnd/>
          <a:tailEnd type="triangle" w="med" len="med"/>
        </a:ln>
      </xdr:spPr>
    </xdr:sp>
    <xdr:clientData/>
  </xdr:twoCellAnchor>
  <xdr:twoCellAnchor>
    <xdr:from>
      <xdr:col>17</xdr:col>
      <xdr:colOff>419100</xdr:colOff>
      <xdr:row>0</xdr:row>
      <xdr:rowOff>0</xdr:rowOff>
    </xdr:from>
    <xdr:to>
      <xdr:col>17</xdr:col>
      <xdr:colOff>419100</xdr:colOff>
      <xdr:row>0</xdr:row>
      <xdr:rowOff>0</xdr:rowOff>
    </xdr:to>
    <xdr:sp macro="" textlink="">
      <xdr:nvSpPr>
        <xdr:cNvPr id="3346" name="Line 2">
          <a:extLst>
            <a:ext uri="{FF2B5EF4-FFF2-40B4-BE49-F238E27FC236}">
              <a16:creationId xmlns:a16="http://schemas.microsoft.com/office/drawing/2014/main" id="{00000000-0008-0000-0000-0000120D0000}"/>
            </a:ext>
          </a:extLst>
        </xdr:cNvPr>
        <xdr:cNvSpPr>
          <a:spLocks noChangeShapeType="1"/>
        </xdr:cNvSpPr>
      </xdr:nvSpPr>
      <xdr:spPr bwMode="auto">
        <a:xfrm>
          <a:off x="7534275"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18</xdr:col>
      <xdr:colOff>800100</xdr:colOff>
      <xdr:row>0</xdr:row>
      <xdr:rowOff>0</xdr:rowOff>
    </xdr:to>
    <xdr:sp macro="" textlink="">
      <xdr:nvSpPr>
        <xdr:cNvPr id="3077" name="Rectangle 5">
          <a:extLst>
            <a:ext uri="{FF2B5EF4-FFF2-40B4-BE49-F238E27FC236}">
              <a16:creationId xmlns:a16="http://schemas.microsoft.com/office/drawing/2014/main" id="{00000000-0008-0000-0000-0000050C0000}"/>
            </a:ext>
          </a:extLst>
        </xdr:cNvPr>
        <xdr:cNvSpPr>
          <a:spLocks noChangeArrowheads="1"/>
        </xdr:cNvSpPr>
      </xdr:nvSpPr>
      <xdr:spPr bwMode="auto">
        <a:xfrm>
          <a:off x="0" y="0"/>
          <a:ext cx="8296275" cy="0"/>
        </a:xfrm>
        <a:prstGeom prst="rect">
          <a:avLst/>
        </a:prstGeom>
        <a:gradFill rotWithShape="1">
          <a:gsLst>
            <a:gs pos="0">
              <a:srgbClr val="FFEBFA"/>
            </a:gs>
            <a:gs pos="30000">
              <a:srgbClr val="C4D6EB"/>
            </a:gs>
            <a:gs pos="60001">
              <a:srgbClr val="85C2FF"/>
            </a:gs>
            <a:gs pos="100000">
              <a:srgbClr val="5E9EFF"/>
            </a:gs>
          </a:gsLst>
          <a:lin ang="5400000" scaled="1"/>
        </a:gradFill>
        <a:ln>
          <a:noFill/>
        </a:ln>
        <a:effectLst/>
      </xdr:spPr>
      <xdr:txBody>
        <a:bodyPr vertOverflow="clip" wrap="square" lIns="91440" tIns="45720" rIns="91440" bIns="45720" anchor="t" upright="1"/>
        <a:lstStyle/>
        <a:p>
          <a:pPr algn="l" rtl="0">
            <a:defRPr sz="1000"/>
          </a:pPr>
          <a:r>
            <a:rPr lang="en-GB" sz="1600" b="1" i="0" u="none" strike="noStrike" baseline="0">
              <a:solidFill>
                <a:srgbClr val="FFFFFF"/>
              </a:solidFill>
              <a:latin typeface="Arial"/>
              <a:cs typeface="Arial"/>
            </a:rPr>
            <a:t>GLT Exports Ltd, </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defRPr sz="1000"/>
          </a:pPr>
          <a:r>
            <a:rPr lang="en-GB" sz="1000" b="1" i="0" u="none" strike="noStrike" baseline="0">
              <a:solidFill>
                <a:srgbClr val="FFFFFF"/>
              </a:solidFill>
              <a:latin typeface="Arial"/>
              <a:cs typeface="Arial"/>
            </a:rPr>
            <a:t>      72-78, Morfa Rd</a:t>
          </a:r>
        </a:p>
        <a:p>
          <a:pPr algn="l" rtl="0">
            <a:defRPr sz="1000"/>
          </a:pPr>
          <a:r>
            <a:rPr lang="en-GB" sz="1000" b="1" i="0" u="none" strike="noStrike" baseline="0">
              <a:solidFill>
                <a:srgbClr val="FFFFFF"/>
              </a:solidFill>
              <a:latin typeface="Arial"/>
              <a:cs typeface="Arial"/>
            </a:rPr>
            <a:t>      Swansea</a:t>
          </a:r>
        </a:p>
        <a:p>
          <a:pPr algn="l" rtl="0">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6</xdr:col>
      <xdr:colOff>809625</xdr:colOff>
      <xdr:row>0</xdr:row>
      <xdr:rowOff>0</xdr:rowOff>
    </xdr:from>
    <xdr:to>
      <xdr:col>18</xdr:col>
      <xdr:colOff>809625</xdr:colOff>
      <xdr:row>0</xdr:row>
      <xdr:rowOff>0</xdr:rowOff>
    </xdr:to>
    <xdr:sp macro="" textlink="">
      <xdr:nvSpPr>
        <xdr:cNvPr id="3078" name="Rectangle 6">
          <a:extLst>
            <a:ext uri="{FF2B5EF4-FFF2-40B4-BE49-F238E27FC236}">
              <a16:creationId xmlns:a16="http://schemas.microsoft.com/office/drawing/2014/main" id="{00000000-0008-0000-0000-0000060C0000}"/>
            </a:ext>
          </a:extLst>
        </xdr:cNvPr>
        <xdr:cNvSpPr>
          <a:spLocks noChangeArrowheads="1"/>
        </xdr:cNvSpPr>
      </xdr:nvSpPr>
      <xdr:spPr bwMode="auto">
        <a:xfrm>
          <a:off x="4752975" y="0"/>
          <a:ext cx="3543300" cy="0"/>
        </a:xfrm>
        <a:prstGeom prst="rect">
          <a:avLst/>
        </a:prstGeom>
        <a:noFill/>
        <a:ln>
          <a:noFill/>
        </a:ln>
        <a:effectLst/>
      </xdr:spPr>
      <xdr:txBody>
        <a:bodyPr vertOverflow="clip" wrap="square" lIns="91440" tIns="45720" rIns="91440" bIns="45720" anchor="t" upright="1"/>
        <a:lstStyle/>
        <a:p>
          <a:pPr algn="r" rtl="0">
            <a:defRPr sz="1000"/>
          </a:pPr>
          <a:r>
            <a:rPr lang="en-GB" sz="600" b="0" i="0" u="none" strike="noStrike" baseline="0">
              <a:solidFill>
                <a:srgbClr val="FFFFFF"/>
              </a:solidFill>
              <a:latin typeface="Arial"/>
              <a:cs typeface="Arial"/>
            </a:rPr>
            <a:t>For further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r" rtl="0">
            <a:defRPr sz="1000"/>
          </a:pPr>
          <a:r>
            <a:rPr lang="en-GB" sz="600" b="0" i="0" u="none" strike="noStrike" baseline="0">
              <a:solidFill>
                <a:srgbClr val="FFFFFF"/>
              </a:solidFill>
              <a:latin typeface="Arial"/>
              <a:cs typeface="Arial"/>
            </a:rPr>
            <a:t>Issue 0.001</a:t>
          </a:r>
          <a:endParaRPr lang="en-GB"/>
        </a:p>
      </xdr:txBody>
    </xdr:sp>
    <xdr:clientData/>
  </xdr:twoCellAnchor>
  <xdr:twoCellAnchor>
    <xdr:from>
      <xdr:col>5</xdr:col>
      <xdr:colOff>752475</xdr:colOff>
      <xdr:row>1</xdr:row>
      <xdr:rowOff>28575</xdr:rowOff>
    </xdr:from>
    <xdr:to>
      <xdr:col>5</xdr:col>
      <xdr:colOff>590550</xdr:colOff>
      <xdr:row>1</xdr:row>
      <xdr:rowOff>133350</xdr:rowOff>
    </xdr:to>
    <xdr:sp macro="" textlink="">
      <xdr:nvSpPr>
        <xdr:cNvPr id="3351" name="AutoShape 20">
          <a:extLst>
            <a:ext uri="{FF2B5EF4-FFF2-40B4-BE49-F238E27FC236}">
              <a16:creationId xmlns:a16="http://schemas.microsoft.com/office/drawing/2014/main" id="{00000000-0008-0000-0000-0000170D0000}"/>
            </a:ext>
          </a:extLst>
        </xdr:cNvPr>
        <xdr:cNvSpPr>
          <a:spLocks noChangeArrowheads="1"/>
        </xdr:cNvSpPr>
      </xdr:nvSpPr>
      <xdr:spPr bwMode="auto">
        <a:xfrm rot="5400000">
          <a:off x="4110037" y="385763"/>
          <a:ext cx="104775"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1</xdr:col>
      <xdr:colOff>19050</xdr:colOff>
      <xdr:row>146</xdr:row>
      <xdr:rowOff>19050</xdr:rowOff>
    </xdr:from>
    <xdr:to>
      <xdr:col>26</xdr:col>
      <xdr:colOff>581025</xdr:colOff>
      <xdr:row>154</xdr:row>
      <xdr:rowOff>142875</xdr:rowOff>
    </xdr:to>
    <xdr:sp macro="" textlink="">
      <xdr:nvSpPr>
        <xdr:cNvPr id="3098" name="Rectangle 26">
          <a:extLst>
            <a:ext uri="{FF2B5EF4-FFF2-40B4-BE49-F238E27FC236}">
              <a16:creationId xmlns:a16="http://schemas.microsoft.com/office/drawing/2014/main" id="{00000000-0008-0000-0000-00001A0C0000}"/>
            </a:ext>
          </a:extLst>
        </xdr:cNvPr>
        <xdr:cNvSpPr>
          <a:spLocks noChangeArrowheads="1"/>
        </xdr:cNvSpPr>
      </xdr:nvSpPr>
      <xdr:spPr bwMode="auto">
        <a:xfrm>
          <a:off x="19050" y="21440775"/>
          <a:ext cx="12992100" cy="1419225"/>
        </a:xfrm>
        <a:prstGeom prst="rect">
          <a:avLst/>
        </a:prstGeom>
        <a:solidFill>
          <a:schemeClr val="tx2"/>
        </a:solidFill>
        <a:ln>
          <a:noFill/>
        </a:ln>
        <a:effectLst/>
      </xdr:spPr>
      <xdr:txBody>
        <a:bodyPr vertOverflow="clip" wrap="square" lIns="91440" tIns="45720" rIns="91440" bIns="45720" anchor="t" upright="1"/>
        <a:lstStyle/>
        <a:p>
          <a:pPr algn="l" rtl="0">
            <a:defRPr sz="1000"/>
          </a:pPr>
          <a:r>
            <a:rPr lang="en-GB" sz="2200" b="1" i="0" u="none" strike="noStrike" baseline="0">
              <a:solidFill>
                <a:srgbClr val="FFFFFF"/>
              </a:solidFill>
              <a:latin typeface="Arial"/>
              <a:cs typeface="Arial"/>
            </a:rPr>
            <a:t>Zeta Alarm Ltd,</a:t>
          </a:r>
          <a:r>
            <a:rPr lang="en-GB" sz="1600" b="1" i="0" u="none" strike="noStrike" baseline="0">
              <a:solidFill>
                <a:srgbClr val="FFFFFF"/>
              </a:solidFill>
              <a:latin typeface="Arial"/>
              <a:cs typeface="Arial"/>
            </a:rPr>
            <a:t> </a:t>
          </a:r>
          <a:endParaRPr lang="en-GB" sz="1200" b="1"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lnSpc>
              <a:spcPts val="1100"/>
            </a:lnSpc>
            <a:defRPr sz="1000"/>
          </a:pPr>
          <a:r>
            <a:rPr lang="en-GB" sz="1000" b="1" i="0" u="none" strike="noStrike" baseline="0">
              <a:solidFill>
                <a:srgbClr val="FFFFFF"/>
              </a:solidFill>
              <a:latin typeface="Arial"/>
              <a:cs typeface="Arial"/>
            </a:rPr>
            <a:t>      72-78, Morfa Rd</a:t>
          </a:r>
        </a:p>
        <a:p>
          <a:pPr algn="l" rtl="0">
            <a:lnSpc>
              <a:spcPts val="1100"/>
            </a:lnSpc>
            <a:defRPr sz="1000"/>
          </a:pPr>
          <a:r>
            <a:rPr lang="en-GB" sz="1000" b="1" i="0" u="none" strike="noStrike" baseline="0">
              <a:solidFill>
                <a:srgbClr val="FFFFFF"/>
              </a:solidFill>
              <a:latin typeface="Arial"/>
              <a:cs typeface="Arial"/>
            </a:rPr>
            <a:t>      Swansea</a:t>
          </a:r>
        </a:p>
        <a:p>
          <a:pPr algn="l" rtl="0">
            <a:lnSpc>
              <a:spcPts val="1300"/>
            </a:lnSpc>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14</xdr:col>
      <xdr:colOff>0</xdr:colOff>
      <xdr:row>147</xdr:row>
      <xdr:rowOff>95249</xdr:rowOff>
    </xdr:from>
    <xdr:to>
      <xdr:col>24</xdr:col>
      <xdr:colOff>504825</xdr:colOff>
      <xdr:row>154</xdr:row>
      <xdr:rowOff>76199</xdr:rowOff>
    </xdr:to>
    <xdr:sp macro="" textlink="">
      <xdr:nvSpPr>
        <xdr:cNvPr id="3099" name="Rectangle 27">
          <a:extLst>
            <a:ext uri="{FF2B5EF4-FFF2-40B4-BE49-F238E27FC236}">
              <a16:creationId xmlns:a16="http://schemas.microsoft.com/office/drawing/2014/main" id="{00000000-0008-0000-0000-00001B0C0000}"/>
            </a:ext>
          </a:extLst>
        </xdr:cNvPr>
        <xdr:cNvSpPr>
          <a:spLocks noChangeArrowheads="1"/>
        </xdr:cNvSpPr>
      </xdr:nvSpPr>
      <xdr:spPr bwMode="auto">
        <a:xfrm>
          <a:off x="7658100" y="31670624"/>
          <a:ext cx="4143375" cy="1152525"/>
        </a:xfrm>
        <a:prstGeom prst="rect">
          <a:avLst/>
        </a:prstGeom>
        <a:noFill/>
        <a:ln>
          <a:noFill/>
        </a:ln>
        <a:effectLst/>
      </xdr:spPr>
      <xdr:txBody>
        <a:bodyPr vertOverflow="clip" wrap="square" lIns="91440" tIns="45720" rIns="91440" bIns="45720" anchor="t" upright="1"/>
        <a:lstStyle/>
        <a:p>
          <a:pPr algn="r" rtl="0">
            <a:defRPr sz="1000"/>
          </a:pPr>
          <a:r>
            <a:rPr lang="en-GB" sz="800" b="0" i="0" u="none" strike="noStrike" baseline="0">
              <a:solidFill>
                <a:srgbClr val="FFFFFF"/>
              </a:solidFill>
              <a:latin typeface="Arial"/>
              <a:cs typeface="Arial"/>
            </a:rPr>
            <a:t>For further info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r" rtl="0">
            <a:lnSpc>
              <a:spcPts val="600"/>
            </a:lnSpc>
            <a:defRPr sz="1000"/>
          </a:pPr>
          <a:endParaRPr lang="en-GB" sz="800" b="0" i="0" u="none" strike="noStrike" baseline="0">
            <a:solidFill>
              <a:srgbClr val="FFFFFF"/>
            </a:solidFill>
            <a:latin typeface="Arial"/>
            <a:cs typeface="Arial"/>
          </a:endParaRPr>
        </a:p>
        <a:p>
          <a:pPr algn="r" rtl="0">
            <a:lnSpc>
              <a:spcPts val="600"/>
            </a:lnSpc>
            <a:defRPr sz="1000"/>
          </a:pPr>
          <a:r>
            <a:rPr lang="en-GB" sz="800" b="0" i="0" u="none" strike="noStrike" baseline="0">
              <a:solidFill>
                <a:srgbClr val="FFFFFF"/>
              </a:solidFill>
              <a:latin typeface="Arial"/>
              <a:cs typeface="Arial"/>
            </a:rPr>
            <a:t>Issue 6 - July 2021</a:t>
          </a:r>
          <a:endParaRPr lang="en-GB" sz="1100"/>
        </a:p>
      </xdr:txBody>
    </xdr:sp>
    <xdr:clientData/>
  </xdr:twoCellAnchor>
  <xdr:twoCellAnchor editAs="oneCell">
    <xdr:from>
      <xdr:col>21</xdr:col>
      <xdr:colOff>153522</xdr:colOff>
      <xdr:row>0</xdr:row>
      <xdr:rowOff>131062</xdr:rowOff>
    </xdr:from>
    <xdr:to>
      <xdr:col>26</xdr:col>
      <xdr:colOff>104776</xdr:colOff>
      <xdr:row>3</xdr:row>
      <xdr:rowOff>61073</xdr:rowOff>
    </xdr:to>
    <xdr:pic>
      <xdr:nvPicPr>
        <xdr:cNvPr id="3356" name="Picture 34" descr="Zeta-Logo">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50072" y="131062"/>
          <a:ext cx="1589554" cy="568186"/>
        </a:xfrm>
        <a:prstGeom prst="rect">
          <a:avLst/>
        </a:prstGeom>
        <a:noFill/>
        <a:ln w="9525">
          <a:noFill/>
          <a:miter lim="800000"/>
          <a:headEnd/>
          <a:tailEnd/>
        </a:ln>
      </xdr:spPr>
    </xdr:pic>
    <xdr:clientData/>
  </xdr:twoCellAnchor>
  <xdr:twoCellAnchor editAs="oneCell">
    <xdr:from>
      <xdr:col>1</xdr:col>
      <xdr:colOff>314325</xdr:colOff>
      <xdr:row>0</xdr:row>
      <xdr:rowOff>188631</xdr:rowOff>
    </xdr:from>
    <xdr:to>
      <xdr:col>2</xdr:col>
      <xdr:colOff>2566800</xdr:colOff>
      <xdr:row>2</xdr:row>
      <xdr:rowOff>155045</xdr:rowOff>
    </xdr:to>
    <xdr:pic>
      <xdr:nvPicPr>
        <xdr:cNvPr id="2" name="Picture 1">
          <a:extLst>
            <a:ext uri="{FF2B5EF4-FFF2-40B4-BE49-F238E27FC236}">
              <a16:creationId xmlns:a16="http://schemas.microsoft.com/office/drawing/2014/main" id="{F09C6F2E-0E5F-47A4-9A66-301851056755}"/>
            </a:ext>
          </a:extLst>
        </xdr:cNvPr>
        <xdr:cNvPicPr>
          <a:picLocks noChangeAspect="1"/>
        </xdr:cNvPicPr>
      </xdr:nvPicPr>
      <xdr:blipFill>
        <a:blip xmlns:r="http://schemas.openxmlformats.org/officeDocument/2006/relationships" r:embed="rId2"/>
        <a:stretch>
          <a:fillRect/>
        </a:stretch>
      </xdr:blipFill>
      <xdr:spPr>
        <a:xfrm>
          <a:off x="361950" y="188631"/>
          <a:ext cx="3024000" cy="433139"/>
        </a:xfrm>
        <a:prstGeom prst="rect">
          <a:avLst/>
        </a:prstGeom>
      </xdr:spPr>
    </xdr:pic>
    <xdr:clientData/>
  </xdr:twoCellAnchor>
  <xdr:twoCellAnchor>
    <xdr:from>
      <xdr:col>3</xdr:col>
      <xdr:colOff>117320</xdr:colOff>
      <xdr:row>0</xdr:row>
      <xdr:rowOff>95250</xdr:rowOff>
    </xdr:from>
    <xdr:to>
      <xdr:col>11</xdr:col>
      <xdr:colOff>209549</xdr:colOff>
      <xdr:row>3</xdr:row>
      <xdr:rowOff>28575</xdr:rowOff>
    </xdr:to>
    <xdr:sp macro="" textlink="">
      <xdr:nvSpPr>
        <xdr:cNvPr id="15" name="Title 1">
          <a:extLst>
            <a:ext uri="{FF2B5EF4-FFF2-40B4-BE49-F238E27FC236}">
              <a16:creationId xmlns:a16="http://schemas.microsoft.com/office/drawing/2014/main" id="{E8342C29-102D-4A7A-94FA-27CB04F747CE}"/>
            </a:ext>
          </a:extLst>
        </xdr:cNvPr>
        <xdr:cNvSpPr txBox="1">
          <a:spLocks/>
        </xdr:cNvSpPr>
      </xdr:nvSpPr>
      <xdr:spPr>
        <a:xfrm>
          <a:off x="3584420" y="95250"/>
          <a:ext cx="3140229" cy="571500"/>
        </a:xfrm>
        <a:prstGeom prst="rect">
          <a:avLst/>
        </a:prstGeom>
      </xdr:spPr>
      <xdr:txBody>
        <a:bodyPr vertOverflow="clip" horzOverflow="clip" wrap="square" lIns="0" tIns="0" rIns="0" bIns="0" anchor="b" anchorCtr="0"/>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l"/>
          <a:r>
            <a:rPr lang="en-US" sz="2400" i="1">
              <a:solidFill>
                <a:schemeClr val="tx2">
                  <a:lumMod val="75000"/>
                </a:schemeClr>
              </a:solidFill>
              <a:latin typeface="Century Gothic" panose="020B0502020202020204" pitchFamily="34" charset="0"/>
            </a:rPr>
            <a:t>- Multi-Loop</a:t>
          </a:r>
          <a:r>
            <a:rPr lang="en-US" sz="4400" i="1">
              <a:solidFill>
                <a:schemeClr val="tx2">
                  <a:lumMod val="75000"/>
                </a:schemeClr>
              </a:solidFill>
            </a:rPr>
            <a:t>                   </a:t>
          </a:r>
          <a:endParaRPr lang="en-GB" sz="4400" i="1">
            <a:solidFill>
              <a:schemeClr val="tx2">
                <a:lumMod val="7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371475</xdr:colOff>
      <xdr:row>0</xdr:row>
      <xdr:rowOff>0</xdr:rowOff>
    </xdr:from>
    <xdr:to>
      <xdr:col>15</xdr:col>
      <xdr:colOff>152400</xdr:colOff>
      <xdr:row>0</xdr:row>
      <xdr:rowOff>0</xdr:rowOff>
    </xdr:to>
    <xdr:sp macro="" textlink="">
      <xdr:nvSpPr>
        <xdr:cNvPr id="5287" name="Line 1">
          <a:extLst>
            <a:ext uri="{FF2B5EF4-FFF2-40B4-BE49-F238E27FC236}">
              <a16:creationId xmlns:a16="http://schemas.microsoft.com/office/drawing/2014/main" id="{00000000-0008-0000-0100-0000A7140000}"/>
            </a:ext>
          </a:extLst>
        </xdr:cNvPr>
        <xdr:cNvSpPr>
          <a:spLocks noChangeShapeType="1"/>
        </xdr:cNvSpPr>
      </xdr:nvSpPr>
      <xdr:spPr bwMode="auto">
        <a:xfrm>
          <a:off x="6667500" y="0"/>
          <a:ext cx="0" cy="0"/>
        </a:xfrm>
        <a:prstGeom prst="line">
          <a:avLst/>
        </a:prstGeom>
        <a:noFill/>
        <a:ln w="9525">
          <a:solidFill>
            <a:srgbClr val="000000"/>
          </a:solidFill>
          <a:round/>
          <a:headEnd/>
          <a:tailEnd type="triangle" w="med" len="med"/>
        </a:ln>
      </xdr:spPr>
    </xdr:sp>
    <xdr:clientData/>
  </xdr:twoCellAnchor>
  <xdr:twoCellAnchor>
    <xdr:from>
      <xdr:col>17</xdr:col>
      <xdr:colOff>419100</xdr:colOff>
      <xdr:row>0</xdr:row>
      <xdr:rowOff>0</xdr:rowOff>
    </xdr:from>
    <xdr:to>
      <xdr:col>17</xdr:col>
      <xdr:colOff>419100</xdr:colOff>
      <xdr:row>0</xdr:row>
      <xdr:rowOff>0</xdr:rowOff>
    </xdr:to>
    <xdr:sp macro="" textlink="">
      <xdr:nvSpPr>
        <xdr:cNvPr id="5288" name="Line 2">
          <a:extLst>
            <a:ext uri="{FF2B5EF4-FFF2-40B4-BE49-F238E27FC236}">
              <a16:creationId xmlns:a16="http://schemas.microsoft.com/office/drawing/2014/main" id="{00000000-0008-0000-0100-0000A8140000}"/>
            </a:ext>
          </a:extLst>
        </xdr:cNvPr>
        <xdr:cNvSpPr>
          <a:spLocks noChangeShapeType="1"/>
        </xdr:cNvSpPr>
      </xdr:nvSpPr>
      <xdr:spPr bwMode="auto">
        <a:xfrm>
          <a:off x="7677150" y="0"/>
          <a:ext cx="0" cy="0"/>
        </a:xfrm>
        <a:prstGeom prst="line">
          <a:avLst/>
        </a:prstGeom>
        <a:noFill/>
        <a:ln w="9525">
          <a:solidFill>
            <a:srgbClr val="000000"/>
          </a:solidFill>
          <a:round/>
          <a:headEnd/>
          <a:tailEnd type="triangle" w="med" len="med"/>
        </a:ln>
      </xdr:spPr>
    </xdr:sp>
    <xdr:clientData/>
  </xdr:twoCellAnchor>
  <xdr:twoCellAnchor>
    <xdr:from>
      <xdr:col>0</xdr:col>
      <xdr:colOff>0</xdr:colOff>
      <xdr:row>0</xdr:row>
      <xdr:rowOff>0</xdr:rowOff>
    </xdr:from>
    <xdr:to>
      <xdr:col>18</xdr:col>
      <xdr:colOff>800100</xdr:colOff>
      <xdr:row>0</xdr:row>
      <xdr:rowOff>0</xdr:rowOff>
    </xdr:to>
    <xdr:sp macro="" textlink="">
      <xdr:nvSpPr>
        <xdr:cNvPr id="5123" name="Rectangle 3">
          <a:extLst>
            <a:ext uri="{FF2B5EF4-FFF2-40B4-BE49-F238E27FC236}">
              <a16:creationId xmlns:a16="http://schemas.microsoft.com/office/drawing/2014/main" id="{00000000-0008-0000-0100-000003140000}"/>
            </a:ext>
          </a:extLst>
        </xdr:cNvPr>
        <xdr:cNvSpPr>
          <a:spLocks noChangeArrowheads="1"/>
        </xdr:cNvSpPr>
      </xdr:nvSpPr>
      <xdr:spPr bwMode="auto">
        <a:xfrm>
          <a:off x="0" y="0"/>
          <a:ext cx="8610600" cy="0"/>
        </a:xfrm>
        <a:prstGeom prst="rect">
          <a:avLst/>
        </a:prstGeom>
        <a:gradFill rotWithShape="1">
          <a:gsLst>
            <a:gs pos="0">
              <a:srgbClr val="FFEBFA"/>
            </a:gs>
            <a:gs pos="30000">
              <a:srgbClr val="C4D6EB"/>
            </a:gs>
            <a:gs pos="60001">
              <a:srgbClr val="85C2FF"/>
            </a:gs>
            <a:gs pos="100000">
              <a:srgbClr val="5E9EFF"/>
            </a:gs>
          </a:gsLst>
          <a:lin ang="5400000" scaled="1"/>
        </a:gradFill>
        <a:ln>
          <a:noFill/>
        </a:ln>
        <a:effectLst/>
      </xdr:spPr>
      <xdr:txBody>
        <a:bodyPr vertOverflow="clip" wrap="square" lIns="91440" tIns="45720" rIns="91440" bIns="45720" anchor="t" upright="1"/>
        <a:lstStyle/>
        <a:p>
          <a:pPr algn="l" rtl="0">
            <a:defRPr sz="1000"/>
          </a:pPr>
          <a:r>
            <a:rPr lang="en-GB" sz="1600" b="1" i="0" u="none" strike="noStrike" baseline="0">
              <a:solidFill>
                <a:srgbClr val="FFFFFF"/>
              </a:solidFill>
              <a:latin typeface="Arial"/>
              <a:cs typeface="Arial"/>
            </a:rPr>
            <a:t>GLT Exports Ltd, </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defRPr sz="1000"/>
          </a:pPr>
          <a:r>
            <a:rPr lang="en-GB" sz="1000" b="1" i="0" u="none" strike="noStrike" baseline="0">
              <a:solidFill>
                <a:srgbClr val="FFFFFF"/>
              </a:solidFill>
              <a:latin typeface="Arial"/>
              <a:cs typeface="Arial"/>
            </a:rPr>
            <a:t>      72-78, Morfa Rd</a:t>
          </a:r>
        </a:p>
        <a:p>
          <a:pPr algn="l" rtl="0">
            <a:defRPr sz="1000"/>
          </a:pPr>
          <a:r>
            <a:rPr lang="en-GB" sz="1000" b="1" i="0" u="none" strike="noStrike" baseline="0">
              <a:solidFill>
                <a:srgbClr val="FFFFFF"/>
              </a:solidFill>
              <a:latin typeface="Arial"/>
              <a:cs typeface="Arial"/>
            </a:rPr>
            <a:t>      Swansea</a:t>
          </a:r>
        </a:p>
        <a:p>
          <a:pPr algn="l" rtl="0">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9</xdr:col>
      <xdr:colOff>809625</xdr:colOff>
      <xdr:row>0</xdr:row>
      <xdr:rowOff>0</xdr:rowOff>
    </xdr:from>
    <xdr:to>
      <xdr:col>18</xdr:col>
      <xdr:colOff>809625</xdr:colOff>
      <xdr:row>0</xdr:row>
      <xdr:rowOff>0</xdr:rowOff>
    </xdr:to>
    <xdr:sp macro="" textlink="">
      <xdr:nvSpPr>
        <xdr:cNvPr id="5124" name="Rectangle 4">
          <a:extLst>
            <a:ext uri="{FF2B5EF4-FFF2-40B4-BE49-F238E27FC236}">
              <a16:creationId xmlns:a16="http://schemas.microsoft.com/office/drawing/2014/main" id="{00000000-0008-0000-0100-000004140000}"/>
            </a:ext>
          </a:extLst>
        </xdr:cNvPr>
        <xdr:cNvSpPr>
          <a:spLocks noChangeArrowheads="1"/>
        </xdr:cNvSpPr>
      </xdr:nvSpPr>
      <xdr:spPr bwMode="auto">
        <a:xfrm>
          <a:off x="5800725" y="0"/>
          <a:ext cx="2809875" cy="0"/>
        </a:xfrm>
        <a:prstGeom prst="rect">
          <a:avLst/>
        </a:prstGeom>
        <a:noFill/>
        <a:ln>
          <a:noFill/>
        </a:ln>
        <a:effectLst/>
      </xdr:spPr>
      <xdr:txBody>
        <a:bodyPr vertOverflow="clip" wrap="square" lIns="91440" tIns="45720" rIns="91440" bIns="45720" anchor="t" upright="1"/>
        <a:lstStyle/>
        <a:p>
          <a:pPr algn="r" rtl="0">
            <a:defRPr sz="1000"/>
          </a:pPr>
          <a:r>
            <a:rPr lang="en-GB" sz="600" b="0" i="0" u="none" strike="noStrike" baseline="0">
              <a:solidFill>
                <a:srgbClr val="FFFFFF"/>
              </a:solidFill>
              <a:latin typeface="Arial"/>
              <a:cs typeface="Arial"/>
            </a:rPr>
            <a:t>For further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r" rtl="0">
            <a:defRPr sz="1000"/>
          </a:pPr>
          <a:r>
            <a:rPr lang="en-GB" sz="600" b="0" i="0" u="none" strike="noStrike" baseline="0">
              <a:solidFill>
                <a:srgbClr val="FFFFFF"/>
              </a:solidFill>
              <a:latin typeface="Arial"/>
              <a:cs typeface="Arial"/>
            </a:rPr>
            <a:t>Issue 0.001</a:t>
          </a:r>
          <a:endParaRPr lang="en-GB"/>
        </a:p>
      </xdr:txBody>
    </xdr:sp>
    <xdr:clientData/>
  </xdr:twoCellAnchor>
  <xdr:twoCellAnchor>
    <xdr:from>
      <xdr:col>4</xdr:col>
      <xdr:colOff>752475</xdr:colOff>
      <xdr:row>1</xdr:row>
      <xdr:rowOff>0</xdr:rowOff>
    </xdr:from>
    <xdr:to>
      <xdr:col>4</xdr:col>
      <xdr:colOff>571500</xdr:colOff>
      <xdr:row>1</xdr:row>
      <xdr:rowOff>0</xdr:rowOff>
    </xdr:to>
    <xdr:sp macro="" textlink="">
      <xdr:nvSpPr>
        <xdr:cNvPr id="5291" name="AutoShape 8">
          <a:extLst>
            <a:ext uri="{FF2B5EF4-FFF2-40B4-BE49-F238E27FC236}">
              <a16:creationId xmlns:a16="http://schemas.microsoft.com/office/drawing/2014/main" id="{00000000-0008-0000-0100-0000AB140000}"/>
            </a:ext>
          </a:extLst>
        </xdr:cNvPr>
        <xdr:cNvSpPr>
          <a:spLocks noChangeArrowheads="1"/>
        </xdr:cNvSpPr>
      </xdr:nvSpPr>
      <xdr:spPr bwMode="auto">
        <a:xfrm rot="5400000">
          <a:off x="4810125" y="333375"/>
          <a:ext cx="0"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20</xdr:col>
      <xdr:colOff>323850</xdr:colOff>
      <xdr:row>1</xdr:row>
      <xdr:rowOff>0</xdr:rowOff>
    </xdr:from>
    <xdr:to>
      <xdr:col>20</xdr:col>
      <xdr:colOff>514350</xdr:colOff>
      <xdr:row>1</xdr:row>
      <xdr:rowOff>0</xdr:rowOff>
    </xdr:to>
    <xdr:sp macro="" textlink="">
      <xdr:nvSpPr>
        <xdr:cNvPr id="5292" name="AutoShape 9">
          <a:extLst>
            <a:ext uri="{FF2B5EF4-FFF2-40B4-BE49-F238E27FC236}">
              <a16:creationId xmlns:a16="http://schemas.microsoft.com/office/drawing/2014/main" id="{00000000-0008-0000-0100-0000AC140000}"/>
            </a:ext>
          </a:extLst>
        </xdr:cNvPr>
        <xdr:cNvSpPr>
          <a:spLocks noChangeArrowheads="1"/>
        </xdr:cNvSpPr>
      </xdr:nvSpPr>
      <xdr:spPr bwMode="auto">
        <a:xfrm rot="5400000">
          <a:off x="9448800" y="238125"/>
          <a:ext cx="0" cy="19050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23</xdr:col>
      <xdr:colOff>438150</xdr:colOff>
      <xdr:row>1</xdr:row>
      <xdr:rowOff>0</xdr:rowOff>
    </xdr:from>
    <xdr:to>
      <xdr:col>24</xdr:col>
      <xdr:colOff>38100</xdr:colOff>
      <xdr:row>1</xdr:row>
      <xdr:rowOff>0</xdr:rowOff>
    </xdr:to>
    <xdr:sp macro="" textlink="">
      <xdr:nvSpPr>
        <xdr:cNvPr id="5293" name="AutoShape 10">
          <a:extLst>
            <a:ext uri="{FF2B5EF4-FFF2-40B4-BE49-F238E27FC236}">
              <a16:creationId xmlns:a16="http://schemas.microsoft.com/office/drawing/2014/main" id="{00000000-0008-0000-0100-0000AD140000}"/>
            </a:ext>
          </a:extLst>
        </xdr:cNvPr>
        <xdr:cNvSpPr>
          <a:spLocks noChangeArrowheads="1"/>
        </xdr:cNvSpPr>
      </xdr:nvSpPr>
      <xdr:spPr bwMode="auto">
        <a:xfrm rot="5400000">
          <a:off x="11334750" y="238125"/>
          <a:ext cx="0" cy="19050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editAs="oneCell">
    <xdr:from>
      <xdr:col>10</xdr:col>
      <xdr:colOff>133349</xdr:colOff>
      <xdr:row>0</xdr:row>
      <xdr:rowOff>133349</xdr:rowOff>
    </xdr:from>
    <xdr:to>
      <xdr:col>13</xdr:col>
      <xdr:colOff>237797</xdr:colOff>
      <xdr:row>2</xdr:row>
      <xdr:rowOff>152699</xdr:rowOff>
    </xdr:to>
    <xdr:pic>
      <xdr:nvPicPr>
        <xdr:cNvPr id="5294" name="Picture 14" descr="Zeta-Logo">
          <a:extLst>
            <a:ext uri="{FF2B5EF4-FFF2-40B4-BE49-F238E27FC236}">
              <a16:creationId xmlns:a16="http://schemas.microsoft.com/office/drawing/2014/main" id="{00000000-0008-0000-0100-0000AE140000}"/>
            </a:ext>
          </a:extLst>
        </xdr:cNvPr>
        <xdr:cNvPicPr>
          <a:picLocks noChangeAspect="1" noChangeArrowheads="1"/>
        </xdr:cNvPicPr>
      </xdr:nvPicPr>
      <xdr:blipFill>
        <a:blip xmlns:r="http://schemas.openxmlformats.org/officeDocument/2006/relationships" r:embed="rId1" cstate="print">
          <a:lum bright="-42000" contrast="48000"/>
          <a:grayscl/>
        </a:blip>
        <a:srcRect/>
        <a:stretch>
          <a:fillRect/>
        </a:stretch>
      </xdr:blipFill>
      <xdr:spPr bwMode="auto">
        <a:xfrm>
          <a:off x="7800974" y="133349"/>
          <a:ext cx="1818948" cy="6480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D4EA89-BFF0-4E1B-8C05-E8943E8EDD01}" name="Table162" displayName="Table162" ref="BD2:CA11" totalsRowShown="0" headerRowDxfId="66" dataDxfId="64" headerRowBorderDxfId="65">
  <autoFilter ref="BD2:CA11" xr:uid="{82BB0805-E83D-46F2-B9F2-7A4A0C5C8CE5}"/>
  <tableColumns count="24">
    <tableColumn id="1" xr3:uid="{FC4F2F39-F090-46CB-B785-EAE3B6296E5B}" name="Part Number" dataDxfId="63"/>
    <tableColumn id="2" xr3:uid="{03220849-3110-4BAA-9CFE-496441E17651}" name="Description" dataDxfId="62"/>
    <tableColumn id="3" xr3:uid="{9D9D2FC6-A557-490C-8426-60842ACAAB3D}" name="L1" dataDxfId="61"/>
    <tableColumn id="17" xr3:uid="{71FCA1B1-FCFC-40FB-B6D6-1F2C8541C62C}" name="L60" dataDxfId="60"/>
    <tableColumn id="4" xr3:uid="{3D4CE4A6-AD99-461F-B06B-CE94FEAFC407}" name="L2" dataDxfId="59"/>
    <tableColumn id="5" xr3:uid="{2F3DC200-88DB-4F48-8227-24329974BEA9}" name="L3" dataDxfId="58"/>
    <tableColumn id="6" xr3:uid="{3A9D4D56-643A-4F72-944C-BC16F4C7A106}" name="L4" dataDxfId="57"/>
    <tableColumn id="7" xr3:uid="{1C132232-9E8B-4459-8C18-443611B3D6BE}" name="L5" dataDxfId="56"/>
    <tableColumn id="12" xr3:uid="{D56FD4D8-FA0D-4090-B2C2-96082FA35105}" name="L52" dataDxfId="55"/>
    <tableColumn id="16" xr3:uid="{AE13851F-6D13-44E7-B965-A1CC6285E617}" name="L53" dataDxfId="54"/>
    <tableColumn id="18" xr3:uid="{E9BD70D6-82E1-494C-BB1C-06FF49EAA7A5}" name="L54" dataDxfId="53"/>
    <tableColumn id="8" xr3:uid="{E0B1DC4D-4DF3-4E13-9814-1971DE44F14F}" name="L6" dataDxfId="52"/>
    <tableColumn id="9" xr3:uid="{0528374B-DC31-4967-96C6-FA2919385371}" name="L7" dataDxfId="51"/>
    <tableColumn id="10" xr3:uid="{C322B0E6-052C-4514-B92D-E7ADB02D6519}" name="L8" dataDxfId="50"/>
    <tableColumn id="22" xr3:uid="{3B033865-3E57-45F0-AE0A-207E86533E61}" name="L9" dataDxfId="49"/>
    <tableColumn id="21" xr3:uid="{32D31D72-CBEB-45A8-A564-D2E37487884F}" name="L10" dataDxfId="48"/>
    <tableColumn id="23" xr3:uid="{AF0A4BEF-42CF-4753-AA34-32E6AD53E52B}" name="L11" dataDxfId="47"/>
    <tableColumn id="24" xr3:uid="{6656F0FE-AAA4-4ABA-99B3-8D2439979B98}" name="L12" dataDxfId="46"/>
    <tableColumn id="11" xr3:uid="{E408A184-E530-446B-96F1-E7D7A8331243}" name="IMAX" dataDxfId="45"/>
    <tableColumn id="13" xr3:uid="{269E05E8-2DFE-4C64-873F-1827F89CCA34}" name="C1" dataDxfId="44"/>
    <tableColumn id="14" xr3:uid="{B6318EFC-5621-49AA-A17C-3D5EC42E01B6}" name="C2" dataDxfId="43"/>
    <tableColumn id="15" xr3:uid="{F5B15DDC-992D-4BDE-9FC9-173A8FAD917D}" name="Alarm_LEDs" dataDxfId="42"/>
    <tableColumn id="19" xr3:uid="{FD635406-75EE-49C3-BAE0-90B36F4EA5DF}" name="SND" dataDxfId="41"/>
    <tableColumn id="20" xr3:uid="{06990C6B-83DF-4316-978D-9B1FE810171B}" name="AUX"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154293-FB62-4699-8FA3-F9EC1DA7CE07}" name="Table2" displayName="Table2" ref="BD15:BJ27" totalsRowShown="0" headerRowDxfId="39" dataDxfId="38">
  <autoFilter ref="BD15:BJ27" xr:uid="{1CE38930-6A05-4299-AAFD-8C031CA70AE1}"/>
  <tableColumns count="7">
    <tableColumn id="1" xr3:uid="{292610BB-D30C-4BBF-9AA9-6D11637093E1}" name="Column1" dataDxfId="37"/>
    <tableColumn id="2" xr3:uid="{6FACC8C6-D6D6-4905-B2AE-324787279FA4}" name="Column2" dataDxfId="36"/>
    <tableColumn id="3" xr3:uid="{603C5A45-F264-4DB5-B93E-C16F0CD77EB3}" name="Column3" dataDxfId="35"/>
    <tableColumn id="4" xr3:uid="{5045F11A-E126-42A3-9AB7-77747C1E4B72}" name="Column4" dataDxfId="34"/>
    <tableColumn id="5" xr3:uid="{89355B84-5BD7-448C-A73C-87BC7228BCA9}" name="Column5" dataDxfId="33"/>
    <tableColumn id="6" xr3:uid="{847A553A-E374-4C38-A4B5-1EA6E3E1BDE4}" name="Column6" dataDxfId="32"/>
    <tableColumn id="7" xr3:uid="{96FB6522-C2C0-4AD6-BE0C-A9087E64B736}" name="Column7"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BC2:BZ24" totalsRowShown="0" headerRowDxfId="26" dataDxfId="24" headerRowBorderDxfId="25">
  <autoFilter ref="BC2:BZ24" xr:uid="{00000000-0009-0000-0100-000005000000}"/>
  <tableColumns count="24">
    <tableColumn id="1" xr3:uid="{00000000-0010-0000-0000-000001000000}" name="Part Number" dataDxfId="23"/>
    <tableColumn id="2" xr3:uid="{00000000-0010-0000-0000-000002000000}" name="Description" dataDxfId="22"/>
    <tableColumn id="3" xr3:uid="{00000000-0010-0000-0000-000003000000}" name="L1" dataDxfId="21"/>
    <tableColumn id="17" xr3:uid="{00000000-0010-0000-0000-000011000000}" name="L50" dataDxfId="20"/>
    <tableColumn id="4" xr3:uid="{00000000-0010-0000-0000-000004000000}" name="L2" dataDxfId="19"/>
    <tableColumn id="5" xr3:uid="{00000000-0010-0000-0000-000005000000}" name="L3" dataDxfId="18"/>
    <tableColumn id="6" xr3:uid="{00000000-0010-0000-0000-000006000000}" name="L4" dataDxfId="17"/>
    <tableColumn id="7" xr3:uid="{00000000-0010-0000-0000-000007000000}" name="L5" dataDxfId="16"/>
    <tableColumn id="12" xr3:uid="{00000000-0010-0000-0000-00000C000000}" name="L52" dataDxfId="15"/>
    <tableColumn id="16" xr3:uid="{00000000-0010-0000-0000-000010000000}" name="L53" dataDxfId="14"/>
    <tableColumn id="18" xr3:uid="{00000000-0010-0000-0000-000012000000}" name="L54" dataDxfId="13"/>
    <tableColumn id="8" xr3:uid="{00000000-0010-0000-0000-000008000000}" name="L6" dataDxfId="12"/>
    <tableColumn id="9" xr3:uid="{00000000-0010-0000-0000-000009000000}" name="L7" dataDxfId="11"/>
    <tableColumn id="10" xr3:uid="{00000000-0010-0000-0000-00000A000000}" name="L8" dataDxfId="10"/>
    <tableColumn id="22" xr3:uid="{6B423400-5B74-4219-AAB6-FBE7E5362297}" name="L9" dataDxfId="9"/>
    <tableColumn id="21" xr3:uid="{AC629ABA-2611-44A8-AD91-F4A4D7954C05}" name="L10" dataDxfId="8"/>
    <tableColumn id="23" xr3:uid="{4987C15B-E107-464C-9945-EC68C4261218}" name="L11" dataDxfId="7"/>
    <tableColumn id="24" xr3:uid="{1B4BF9DB-0EB9-4CE0-8B6A-58FF2C505983}" name="L12" dataDxfId="6"/>
    <tableColumn id="11" xr3:uid="{00000000-0010-0000-0000-00000B000000}" name="IMAX" dataDxfId="5"/>
    <tableColumn id="13" xr3:uid="{00000000-0010-0000-0000-00000D000000}" name="C1" dataDxfId="4"/>
    <tableColumn id="14" xr3:uid="{00000000-0010-0000-0000-00000E000000}" name="C2" dataDxfId="3"/>
    <tableColumn id="15" xr3:uid="{00000000-0010-0000-0000-00000F000000}" name="Alarm_LEDs" dataDxfId="2"/>
    <tableColumn id="19" xr3:uid="{00000000-0010-0000-0000-000013000000}" name="SND" dataDxfId="1"/>
    <tableColumn id="20" xr3:uid="{00000000-0010-0000-0000-000014000000}" name="AUX"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7F2A-6F27-44EA-B9E6-3FEBB3D6AF5B}">
  <dimension ref="A1:G16"/>
  <sheetViews>
    <sheetView workbookViewId="0">
      <selection activeCell="C22" sqref="C22"/>
    </sheetView>
  </sheetViews>
  <sheetFormatPr defaultRowHeight="12.9" x14ac:dyDescent="0.2"/>
  <sheetData>
    <row r="1" spans="1:7" ht="23.8" x14ac:dyDescent="0.4">
      <c r="A1" s="200" t="s">
        <v>308</v>
      </c>
    </row>
    <row r="3" spans="1:7" x14ac:dyDescent="0.2">
      <c r="A3" s="197" t="s">
        <v>313</v>
      </c>
    </row>
    <row r="4" spans="1:7" x14ac:dyDescent="0.2">
      <c r="A4" s="197"/>
    </row>
    <row r="5" spans="1:7" x14ac:dyDescent="0.2">
      <c r="A5" s="197" t="s">
        <v>311</v>
      </c>
      <c r="G5" s="199" t="s">
        <v>312</v>
      </c>
    </row>
    <row r="6" spans="1:7" x14ac:dyDescent="0.2">
      <c r="A6" s="197"/>
      <c r="G6" s="197"/>
    </row>
    <row r="7" spans="1:7" x14ac:dyDescent="0.2">
      <c r="A7" t="s">
        <v>314</v>
      </c>
    </row>
    <row r="9" spans="1:7" x14ac:dyDescent="0.2">
      <c r="A9" s="197" t="s">
        <v>309</v>
      </c>
    </row>
    <row r="10" spans="1:7" x14ac:dyDescent="0.2">
      <c r="A10" s="197"/>
    </row>
    <row r="11" spans="1:7" x14ac:dyDescent="0.2">
      <c r="A11" t="s">
        <v>317</v>
      </c>
    </row>
    <row r="13" spans="1:7" x14ac:dyDescent="0.2">
      <c r="A13" s="197" t="s">
        <v>310</v>
      </c>
    </row>
    <row r="14" spans="1:7" x14ac:dyDescent="0.2">
      <c r="A14" s="197" t="s">
        <v>315</v>
      </c>
    </row>
    <row r="16" spans="1:7" x14ac:dyDescent="0.2">
      <c r="A16" s="197" t="s">
        <v>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554E6-C0C8-43A8-A088-0132DE3AADCB}">
  <dimension ref="A1:AH80"/>
  <sheetViews>
    <sheetView workbookViewId="0">
      <selection activeCell="L22" sqref="L22"/>
    </sheetView>
  </sheetViews>
  <sheetFormatPr defaultRowHeight="12.9" x14ac:dyDescent="0.2"/>
  <cols>
    <col min="7" max="7" width="10.375" customWidth="1"/>
    <col min="16" max="34" width="9.125" style="203"/>
  </cols>
  <sheetData>
    <row r="1" spans="1:15" s="203" customFormat="1" ht="27.7" customHeight="1" x14ac:dyDescent="0.2"/>
    <row r="2" spans="1:15" ht="21.1" x14ac:dyDescent="0.35">
      <c r="A2" s="634" t="s">
        <v>421</v>
      </c>
      <c r="B2" s="203"/>
      <c r="C2" s="203"/>
      <c r="D2" s="203"/>
      <c r="E2" s="203"/>
      <c r="F2" s="203"/>
      <c r="G2" s="203"/>
      <c r="H2" s="203"/>
      <c r="I2" s="203"/>
      <c r="J2" s="203"/>
      <c r="K2" s="203"/>
      <c r="L2" s="203"/>
      <c r="M2" s="203"/>
      <c r="N2" s="203"/>
      <c r="O2" s="203"/>
    </row>
    <row r="3" spans="1:15" ht="9.6999999999999993" customHeight="1" x14ac:dyDescent="0.2">
      <c r="A3" s="203"/>
      <c r="B3" s="203"/>
      <c r="C3" s="203"/>
      <c r="D3" s="203"/>
      <c r="E3" s="203"/>
      <c r="F3" s="203"/>
      <c r="G3" s="203"/>
      <c r="H3" s="203"/>
      <c r="I3" s="203"/>
      <c r="J3" s="203"/>
      <c r="K3" s="203"/>
      <c r="L3" s="203"/>
      <c r="M3" s="203"/>
      <c r="N3" s="203"/>
      <c r="O3" s="203"/>
    </row>
    <row r="4" spans="1:15" ht="13.6" x14ac:dyDescent="0.25">
      <c r="A4" s="204" t="s">
        <v>320</v>
      </c>
      <c r="B4" s="205"/>
      <c r="C4" s="203"/>
      <c r="D4" s="203"/>
      <c r="E4" s="203"/>
      <c r="F4" s="203"/>
      <c r="G4" s="203"/>
      <c r="H4" s="203"/>
      <c r="I4" s="203"/>
      <c r="J4" s="203"/>
      <c r="K4" s="203"/>
      <c r="L4" s="203"/>
      <c r="M4" s="203"/>
      <c r="N4" s="203"/>
      <c r="O4" s="203"/>
    </row>
    <row r="5" spans="1:15" ht="4.5999999999999996" customHeight="1" x14ac:dyDescent="0.2">
      <c r="A5" s="204"/>
      <c r="B5" s="203"/>
      <c r="C5" s="203"/>
      <c r="D5" s="203"/>
      <c r="E5" s="203"/>
      <c r="F5" s="203"/>
      <c r="G5" s="203"/>
      <c r="H5" s="203"/>
      <c r="I5" s="203"/>
      <c r="J5" s="203"/>
      <c r="K5" s="203"/>
      <c r="L5" s="203"/>
      <c r="M5" s="203"/>
      <c r="N5" s="203"/>
      <c r="O5" s="203"/>
    </row>
    <row r="6" spans="1:15" x14ac:dyDescent="0.2">
      <c r="A6" s="203"/>
      <c r="B6" s="204" t="s">
        <v>311</v>
      </c>
      <c r="C6" s="203"/>
      <c r="D6" s="203"/>
      <c r="E6" s="203"/>
      <c r="F6" s="203"/>
      <c r="G6" s="203"/>
      <c r="H6" s="206" t="s">
        <v>321</v>
      </c>
      <c r="I6" s="203"/>
      <c r="J6" s="203"/>
      <c r="K6" s="203"/>
      <c r="L6" s="203"/>
      <c r="M6" s="203"/>
      <c r="N6" s="203"/>
      <c r="O6" s="203"/>
    </row>
    <row r="7" spans="1:15" ht="5.3" customHeight="1" x14ac:dyDescent="0.2">
      <c r="A7" s="204"/>
      <c r="B7" s="203"/>
      <c r="C7" s="203"/>
      <c r="D7" s="203"/>
      <c r="E7" s="203"/>
      <c r="F7" s="203"/>
      <c r="G7" s="204"/>
      <c r="H7" s="203"/>
      <c r="I7" s="203"/>
      <c r="J7" s="203"/>
      <c r="K7" s="203"/>
      <c r="L7" s="203"/>
      <c r="M7" s="203"/>
      <c r="N7" s="203"/>
      <c r="O7" s="203"/>
    </row>
    <row r="8" spans="1:15" ht="13.6" x14ac:dyDescent="0.25">
      <c r="A8" s="207" t="s">
        <v>322</v>
      </c>
      <c r="B8" s="205" t="s">
        <v>323</v>
      </c>
      <c r="C8" s="203"/>
      <c r="D8" s="203"/>
      <c r="E8" s="203"/>
      <c r="F8" s="203"/>
      <c r="G8" s="203"/>
      <c r="H8" s="203"/>
      <c r="I8" s="203"/>
      <c r="J8" s="203"/>
      <c r="K8" s="203"/>
      <c r="L8" s="203"/>
      <c r="M8" s="203"/>
      <c r="N8" s="203"/>
      <c r="O8" s="203"/>
    </row>
    <row r="9" spans="1:15" ht="5.95" customHeight="1" x14ac:dyDescent="0.2">
      <c r="A9" s="203"/>
      <c r="B9" s="203"/>
      <c r="C9" s="203"/>
      <c r="D9" s="203"/>
      <c r="E9" s="203"/>
      <c r="F9" s="203"/>
      <c r="G9" s="203"/>
      <c r="H9" s="203"/>
      <c r="I9" s="203"/>
      <c r="J9" s="203"/>
      <c r="K9" s="203"/>
      <c r="L9" s="203"/>
      <c r="M9" s="203"/>
      <c r="N9" s="203"/>
      <c r="O9" s="203"/>
    </row>
    <row r="10" spans="1:15" ht="13.6" x14ac:dyDescent="0.25">
      <c r="A10" s="207" t="s">
        <v>324</v>
      </c>
      <c r="B10" s="205" t="s">
        <v>325</v>
      </c>
      <c r="C10" s="203"/>
      <c r="D10" s="203"/>
      <c r="E10" s="203"/>
      <c r="F10" s="203"/>
      <c r="G10" s="203"/>
      <c r="H10" s="203"/>
      <c r="I10" s="203"/>
      <c r="J10" s="203"/>
      <c r="K10" s="203"/>
      <c r="L10" s="203"/>
      <c r="M10" s="203"/>
      <c r="N10" s="203"/>
      <c r="O10" s="203"/>
    </row>
    <row r="11" spans="1:15" ht="3.75" customHeight="1" x14ac:dyDescent="0.25">
      <c r="A11" s="203"/>
      <c r="B11" s="205"/>
      <c r="C11" s="203"/>
      <c r="D11" s="203"/>
      <c r="E11" s="203"/>
      <c r="F11" s="203"/>
      <c r="G11" s="203"/>
      <c r="H11" s="203"/>
      <c r="I11" s="203"/>
      <c r="J11" s="203"/>
      <c r="K11" s="203"/>
      <c r="L11" s="203"/>
      <c r="M11" s="203"/>
      <c r="N11" s="203"/>
      <c r="O11" s="203"/>
    </row>
    <row r="12" spans="1:15" ht="13.6" x14ac:dyDescent="0.25">
      <c r="A12" s="204"/>
      <c r="B12" s="208" t="s">
        <v>326</v>
      </c>
      <c r="C12" s="204" t="s">
        <v>422</v>
      </c>
      <c r="D12" s="203"/>
      <c r="E12" s="203"/>
      <c r="F12" s="203"/>
      <c r="G12" s="203"/>
      <c r="H12" s="203"/>
      <c r="I12" s="203"/>
      <c r="J12" s="203"/>
      <c r="K12" s="203"/>
      <c r="L12" s="203"/>
      <c r="M12" s="203"/>
      <c r="N12" s="203"/>
      <c r="O12" s="203"/>
    </row>
    <row r="13" spans="1:15" ht="13.6" x14ac:dyDescent="0.25">
      <c r="A13" s="204"/>
      <c r="B13" s="208"/>
      <c r="C13" s="204" t="s">
        <v>423</v>
      </c>
      <c r="D13" s="203"/>
      <c r="E13" s="203"/>
      <c r="F13" s="203"/>
      <c r="G13" s="203"/>
      <c r="H13" s="203"/>
      <c r="I13" s="203"/>
      <c r="J13" s="203"/>
      <c r="K13" s="203"/>
      <c r="L13" s="203"/>
      <c r="M13" s="203"/>
      <c r="N13" s="203"/>
      <c r="O13" s="203"/>
    </row>
    <row r="14" spans="1:15" x14ac:dyDescent="0.2">
      <c r="A14" s="204"/>
      <c r="B14" s="203"/>
      <c r="C14" s="204" t="s">
        <v>424</v>
      </c>
      <c r="D14" s="203"/>
      <c r="E14" s="203"/>
      <c r="F14" s="203"/>
      <c r="G14" s="203"/>
      <c r="H14" s="203"/>
      <c r="I14" s="203"/>
      <c r="J14" s="203"/>
      <c r="K14" s="203"/>
      <c r="L14" s="203"/>
      <c r="M14" s="203"/>
      <c r="N14" s="203"/>
      <c r="O14" s="203"/>
    </row>
    <row r="15" spans="1:15" ht="5.3" customHeight="1" x14ac:dyDescent="0.2">
      <c r="A15" s="204"/>
      <c r="B15" s="203"/>
      <c r="C15" s="203"/>
      <c r="D15" s="203"/>
      <c r="E15" s="203"/>
      <c r="F15" s="203"/>
      <c r="G15" s="203"/>
      <c r="H15" s="203"/>
      <c r="I15" s="203"/>
      <c r="J15" s="203"/>
      <c r="K15" s="203"/>
      <c r="L15" s="203"/>
      <c r="M15" s="203"/>
      <c r="N15" s="203"/>
      <c r="O15" s="203"/>
    </row>
    <row r="16" spans="1:15" ht="13.6" x14ac:dyDescent="0.25">
      <c r="A16" s="204"/>
      <c r="B16" s="208" t="s">
        <v>326</v>
      </c>
      <c r="C16" s="204" t="s">
        <v>425</v>
      </c>
      <c r="D16" s="203"/>
      <c r="E16" s="203"/>
      <c r="F16" s="203"/>
      <c r="G16" s="203"/>
      <c r="H16" s="203"/>
      <c r="I16" s="203"/>
      <c r="J16" s="203"/>
      <c r="K16" s="203"/>
      <c r="L16" s="203"/>
      <c r="M16" s="203"/>
      <c r="N16" s="203"/>
      <c r="O16" s="203"/>
    </row>
    <row r="17" spans="1:34" ht="13.6" x14ac:dyDescent="0.25">
      <c r="A17" s="204"/>
      <c r="B17" s="208"/>
      <c r="C17" s="203" t="s">
        <v>426</v>
      </c>
      <c r="D17" s="203"/>
      <c r="E17" s="203"/>
      <c r="F17" s="203"/>
      <c r="G17" s="203"/>
      <c r="H17" s="203"/>
      <c r="I17" s="203"/>
      <c r="J17" s="203"/>
      <c r="K17" s="203"/>
      <c r="L17" s="203"/>
      <c r="M17" s="203"/>
      <c r="N17" s="203"/>
      <c r="O17" s="203"/>
    </row>
    <row r="18" spans="1:34" ht="3.1" customHeight="1" x14ac:dyDescent="0.25">
      <c r="A18" s="204"/>
      <c r="B18" s="208"/>
      <c r="C18" s="203"/>
      <c r="D18" s="203"/>
      <c r="E18" s="203"/>
      <c r="F18" s="203"/>
      <c r="G18" s="203"/>
      <c r="H18" s="203"/>
      <c r="I18" s="203"/>
      <c r="J18" s="203"/>
      <c r="K18" s="203"/>
      <c r="L18" s="203"/>
      <c r="M18" s="203"/>
      <c r="N18" s="203"/>
      <c r="O18" s="203"/>
    </row>
    <row r="19" spans="1:34" s="635" customFormat="1" ht="13.6" x14ac:dyDescent="0.25">
      <c r="A19" s="205" t="s">
        <v>431</v>
      </c>
      <c r="B19" s="208"/>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row>
    <row r="20" spans="1:34" ht="13.6" x14ac:dyDescent="0.25">
      <c r="A20" s="207" t="s">
        <v>327</v>
      </c>
      <c r="B20" s="209" t="s">
        <v>432</v>
      </c>
      <c r="C20" s="203"/>
      <c r="D20" s="203"/>
      <c r="E20" s="203"/>
      <c r="F20" s="203"/>
      <c r="G20" s="203"/>
      <c r="H20" s="203"/>
      <c r="I20" s="203"/>
      <c r="J20" s="203"/>
      <c r="K20" s="203"/>
      <c r="L20" s="203"/>
      <c r="M20" s="203"/>
      <c r="N20" s="203"/>
      <c r="O20" s="203"/>
    </row>
    <row r="21" spans="1:34" ht="8.35" customHeight="1" x14ac:dyDescent="0.25">
      <c r="A21" s="207"/>
      <c r="B21" s="209"/>
      <c r="C21" s="203"/>
      <c r="D21" s="203"/>
      <c r="E21" s="203"/>
      <c r="F21" s="203"/>
      <c r="G21" s="203"/>
      <c r="H21" s="203"/>
      <c r="I21" s="203"/>
      <c r="J21" s="203"/>
      <c r="K21" s="203"/>
      <c r="L21" s="203"/>
      <c r="M21" s="203"/>
      <c r="N21" s="203"/>
      <c r="O21" s="203"/>
    </row>
    <row r="22" spans="1:34" ht="13.6" x14ac:dyDescent="0.25">
      <c r="A22" s="204"/>
      <c r="B22" s="208" t="s">
        <v>326</v>
      </c>
      <c r="C22" s="204" t="s">
        <v>427</v>
      </c>
      <c r="D22" s="203"/>
      <c r="E22" s="203"/>
      <c r="F22" s="203"/>
      <c r="G22" s="203"/>
      <c r="H22" s="203"/>
      <c r="I22" s="203"/>
      <c r="J22" s="203"/>
      <c r="K22" s="203"/>
      <c r="L22" s="203"/>
      <c r="M22" s="203"/>
      <c r="N22" s="203"/>
      <c r="O22" s="203"/>
    </row>
    <row r="23" spans="1:34" x14ac:dyDescent="0.2">
      <c r="A23" s="204"/>
      <c r="B23" s="203"/>
      <c r="C23" s="204" t="s">
        <v>428</v>
      </c>
      <c r="D23" s="203"/>
      <c r="E23" s="203"/>
      <c r="F23" s="203"/>
      <c r="G23" s="203"/>
      <c r="H23" s="203"/>
      <c r="I23" s="203"/>
      <c r="J23" s="203"/>
      <c r="K23" s="203"/>
      <c r="L23" s="203"/>
      <c r="M23" s="203"/>
      <c r="N23" s="203"/>
      <c r="O23" s="203"/>
    </row>
    <row r="24" spans="1:34" s="203" customFormat="1" ht="5.3" customHeight="1" x14ac:dyDescent="0.2"/>
    <row r="25" spans="1:34" s="203" customFormat="1" x14ac:dyDescent="0.2">
      <c r="C25" s="204" t="s">
        <v>429</v>
      </c>
    </row>
    <row r="26" spans="1:34" s="203" customFormat="1" x14ac:dyDescent="0.2">
      <c r="A26" s="204"/>
      <c r="E26" s="204" t="s">
        <v>430</v>
      </c>
    </row>
    <row r="27" spans="1:34" ht="6.8" customHeight="1" x14ac:dyDescent="0.2">
      <c r="A27" s="204"/>
      <c r="B27" s="203"/>
      <c r="C27" s="204"/>
      <c r="D27" s="204"/>
      <c r="F27" s="203"/>
      <c r="G27" s="203"/>
      <c r="H27" s="203"/>
      <c r="I27" s="203"/>
      <c r="J27" s="203"/>
      <c r="K27" s="203"/>
      <c r="L27" s="203"/>
      <c r="M27" s="203"/>
      <c r="N27" s="203"/>
      <c r="O27" s="203"/>
    </row>
    <row r="28" spans="1:34" ht="15.8" customHeight="1" x14ac:dyDescent="0.25">
      <c r="A28" s="203"/>
      <c r="B28" s="203"/>
      <c r="C28" s="203"/>
      <c r="D28" s="208" t="s">
        <v>328</v>
      </c>
      <c r="E28" s="210" t="s">
        <v>329</v>
      </c>
      <c r="F28" s="203"/>
      <c r="G28" s="211" t="s">
        <v>330</v>
      </c>
      <c r="H28" s="642">
        <v>370</v>
      </c>
      <c r="J28" s="203"/>
      <c r="K28" s="203"/>
      <c r="L28" s="203"/>
      <c r="M28" s="203"/>
      <c r="N28" s="203"/>
      <c r="O28" s="203"/>
    </row>
    <row r="29" spans="1:34" ht="5.3" customHeight="1" x14ac:dyDescent="0.2">
      <c r="A29" s="203"/>
      <c r="B29" s="203"/>
      <c r="C29" s="203"/>
      <c r="D29" s="203"/>
      <c r="E29" s="203"/>
      <c r="F29" s="203"/>
      <c r="G29" s="203"/>
      <c r="H29" s="203"/>
      <c r="I29" s="203"/>
      <c r="J29" s="203"/>
      <c r="K29" s="203"/>
      <c r="L29" s="203"/>
      <c r="M29" s="203"/>
      <c r="N29" s="203"/>
      <c r="O29" s="203"/>
    </row>
    <row r="30" spans="1:34" s="203" customFormat="1" ht="13.6" x14ac:dyDescent="0.25">
      <c r="C30" s="208" t="s">
        <v>326</v>
      </c>
      <c r="D30" s="204" t="s">
        <v>433</v>
      </c>
    </row>
    <row r="31" spans="1:34" s="203" customFormat="1" ht="13.6" x14ac:dyDescent="0.25">
      <c r="C31" s="208"/>
      <c r="D31" s="204" t="s">
        <v>434</v>
      </c>
    </row>
    <row r="32" spans="1:34" ht="5.3" customHeight="1" x14ac:dyDescent="0.2">
      <c r="A32" s="203"/>
      <c r="B32" s="203"/>
      <c r="C32" s="203"/>
      <c r="D32" s="203"/>
      <c r="E32" s="203"/>
      <c r="F32" s="203"/>
      <c r="G32" s="203"/>
      <c r="H32" s="203"/>
      <c r="I32" s="203"/>
      <c r="J32" s="203"/>
      <c r="K32" s="203"/>
      <c r="L32" s="203"/>
      <c r="M32" s="203"/>
      <c r="N32" s="203"/>
      <c r="O32" s="203"/>
    </row>
    <row r="33" spans="1:34" ht="13.6" x14ac:dyDescent="0.25">
      <c r="A33" s="207" t="s">
        <v>331</v>
      </c>
      <c r="B33" s="205" t="s">
        <v>332</v>
      </c>
      <c r="C33" s="203"/>
      <c r="D33" s="203"/>
      <c r="E33" s="203"/>
      <c r="F33" s="203"/>
      <c r="G33" s="203"/>
      <c r="H33" s="203"/>
      <c r="I33" s="203"/>
      <c r="J33" s="203"/>
      <c r="K33" s="203"/>
      <c r="L33" s="203"/>
      <c r="M33" s="203"/>
      <c r="N33" s="203"/>
      <c r="O33" s="203"/>
    </row>
    <row r="34" spans="1:34" ht="6.8" customHeight="1" x14ac:dyDescent="0.25">
      <c r="A34" s="204"/>
      <c r="B34" s="208"/>
      <c r="C34" s="204"/>
      <c r="D34" s="203"/>
      <c r="E34" s="203"/>
      <c r="F34" s="203"/>
      <c r="G34" s="203"/>
      <c r="H34" s="203"/>
      <c r="I34" s="203"/>
      <c r="J34" s="203"/>
      <c r="K34" s="203"/>
      <c r="L34" s="203"/>
      <c r="M34" s="203"/>
      <c r="N34" s="203"/>
      <c r="O34" s="203"/>
    </row>
    <row r="35" spans="1:34" ht="13.6" x14ac:dyDescent="0.25">
      <c r="A35" s="207" t="s">
        <v>333</v>
      </c>
      <c r="B35" s="205" t="s">
        <v>334</v>
      </c>
      <c r="C35" s="203"/>
      <c r="D35" s="203"/>
      <c r="E35" s="203"/>
      <c r="F35" s="203"/>
      <c r="G35" s="203"/>
      <c r="H35" s="203"/>
      <c r="I35" s="203"/>
      <c r="J35" s="203"/>
      <c r="K35" s="203"/>
      <c r="L35" s="203"/>
      <c r="M35" s="203"/>
      <c r="N35" s="203"/>
      <c r="O35" s="203"/>
    </row>
    <row r="36" spans="1:34" ht="5.3" customHeight="1" x14ac:dyDescent="0.2">
      <c r="A36" s="204"/>
      <c r="B36" s="203"/>
      <c r="C36" s="203"/>
      <c r="D36" s="203"/>
      <c r="E36" s="203"/>
      <c r="F36" s="203"/>
      <c r="G36" s="203"/>
      <c r="H36" s="203"/>
      <c r="I36" s="203"/>
      <c r="J36" s="203"/>
      <c r="K36" s="203"/>
      <c r="L36" s="203"/>
      <c r="M36" s="203"/>
      <c r="N36" s="203"/>
      <c r="O36" s="203"/>
    </row>
    <row r="37" spans="1:34" ht="13.6" x14ac:dyDescent="0.25">
      <c r="A37" s="204"/>
      <c r="B37" s="208" t="s">
        <v>326</v>
      </c>
      <c r="C37" s="204" t="s">
        <v>425</v>
      </c>
      <c r="D37" s="203"/>
      <c r="E37" s="203"/>
      <c r="F37" s="203"/>
      <c r="G37" s="203"/>
      <c r="H37" s="203"/>
      <c r="I37" s="203"/>
      <c r="J37" s="203"/>
      <c r="K37" s="203"/>
      <c r="L37" s="203"/>
      <c r="M37" s="203"/>
      <c r="N37" s="203"/>
      <c r="O37" s="203"/>
    </row>
    <row r="38" spans="1:34" x14ac:dyDescent="0.2">
      <c r="A38" s="203"/>
      <c r="B38" s="203"/>
      <c r="C38" s="203" t="s">
        <v>426</v>
      </c>
      <c r="D38" s="203"/>
      <c r="E38" s="203"/>
      <c r="F38" s="203"/>
      <c r="G38" s="203"/>
      <c r="H38" s="203"/>
      <c r="I38" s="203"/>
      <c r="J38" s="203"/>
      <c r="K38" s="203"/>
      <c r="L38" s="203"/>
      <c r="M38" s="203"/>
      <c r="N38" s="203"/>
      <c r="O38" s="203"/>
    </row>
    <row r="39" spans="1:34" ht="3.75" customHeight="1" x14ac:dyDescent="0.2">
      <c r="A39" s="203"/>
      <c r="B39" s="203"/>
      <c r="C39" s="203"/>
      <c r="D39" s="203"/>
      <c r="E39" s="203"/>
      <c r="F39" s="203"/>
      <c r="G39" s="203"/>
      <c r="H39" s="203"/>
      <c r="I39" s="203"/>
      <c r="J39" s="203"/>
      <c r="K39" s="203"/>
      <c r="L39" s="203"/>
      <c r="M39" s="203"/>
      <c r="N39" s="203"/>
      <c r="O39" s="203"/>
    </row>
    <row r="40" spans="1:34" ht="15.65" x14ac:dyDescent="0.25">
      <c r="A40" s="647" t="s">
        <v>435</v>
      </c>
      <c r="B40" s="647"/>
      <c r="C40" s="647"/>
      <c r="D40" s="647"/>
      <c r="E40" s="647"/>
      <c r="F40" s="647"/>
      <c r="G40" s="647"/>
      <c r="H40" s="647"/>
      <c r="I40" s="647"/>
      <c r="J40" s="636"/>
      <c r="K40" s="636"/>
      <c r="L40" s="212"/>
      <c r="M40" s="212"/>
      <c r="N40" s="212"/>
      <c r="O40" s="212"/>
    </row>
    <row r="41" spans="1:34" ht="15.65" x14ac:dyDescent="0.25">
      <c r="A41" s="647" t="s">
        <v>436</v>
      </c>
      <c r="B41" s="647"/>
      <c r="C41" s="647"/>
      <c r="D41" s="647"/>
      <c r="E41" s="647"/>
      <c r="F41" s="647"/>
      <c r="G41" s="647"/>
      <c r="H41" s="647"/>
      <c r="I41" s="647"/>
      <c r="J41" s="637"/>
      <c r="K41" s="637"/>
      <c r="L41" s="212"/>
      <c r="M41" s="212"/>
      <c r="N41" s="212"/>
      <c r="O41" s="212"/>
    </row>
    <row r="42" spans="1:34" s="203" customFormat="1" ht="5.3" customHeight="1" x14ac:dyDescent="0.25">
      <c r="A42" s="213"/>
      <c r="B42" s="213"/>
      <c r="C42" s="213"/>
      <c r="D42" s="213"/>
      <c r="E42" s="213"/>
      <c r="F42" s="213"/>
      <c r="G42" s="213"/>
      <c r="H42" s="213"/>
      <c r="I42" s="213"/>
      <c r="J42" s="213"/>
      <c r="K42" s="213"/>
      <c r="L42" s="213"/>
      <c r="M42" s="213"/>
      <c r="N42" s="213"/>
      <c r="O42" s="213"/>
    </row>
    <row r="43" spans="1:34" s="215" customFormat="1" ht="14.3" x14ac:dyDescent="0.25">
      <c r="A43" s="214" t="s">
        <v>335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row>
    <row r="44" spans="1:34" s="215" customFormat="1" ht="8.35" customHeight="1" x14ac:dyDescent="0.2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row>
    <row r="45" spans="1:34" ht="13.6" x14ac:dyDescent="0.25">
      <c r="A45" s="204" t="s">
        <v>336</v>
      </c>
      <c r="B45" s="205" t="s">
        <v>337</v>
      </c>
      <c r="C45" s="204" t="s">
        <v>437</v>
      </c>
      <c r="E45" s="203"/>
      <c r="F45" s="203"/>
      <c r="G45" s="203"/>
      <c r="H45" s="203"/>
      <c r="I45" s="203"/>
      <c r="J45" s="203"/>
      <c r="L45" s="203"/>
      <c r="N45" s="203"/>
      <c r="O45" s="203"/>
    </row>
    <row r="46" spans="1:34" x14ac:dyDescent="0.2">
      <c r="A46" s="203"/>
      <c r="B46" s="204"/>
      <c r="C46" s="203"/>
      <c r="D46" s="203"/>
      <c r="E46" s="204" t="s">
        <v>438</v>
      </c>
      <c r="F46" s="203"/>
      <c r="G46" s="203"/>
      <c r="I46" s="216" t="s">
        <v>338</v>
      </c>
      <c r="J46" s="203"/>
      <c r="K46" s="203"/>
      <c r="L46" s="203"/>
      <c r="M46" s="203"/>
      <c r="N46" s="203"/>
      <c r="O46" s="203"/>
    </row>
    <row r="47" spans="1:34" ht="6.8" customHeight="1" x14ac:dyDescent="0.2">
      <c r="A47" s="203"/>
      <c r="B47" s="204"/>
      <c r="C47" s="203"/>
      <c r="D47" s="203"/>
      <c r="E47" s="203"/>
      <c r="F47" s="203"/>
      <c r="G47" s="203"/>
      <c r="H47" s="203"/>
      <c r="I47" s="203"/>
      <c r="J47" s="203"/>
      <c r="K47" s="203"/>
      <c r="L47" s="203"/>
      <c r="M47" s="203"/>
      <c r="N47" s="203"/>
      <c r="O47" s="203"/>
    </row>
    <row r="48" spans="1:34" ht="13.6" x14ac:dyDescent="0.25">
      <c r="A48" s="204" t="s">
        <v>339</v>
      </c>
      <c r="B48" s="205" t="s">
        <v>340</v>
      </c>
      <c r="C48" s="204" t="s">
        <v>439</v>
      </c>
      <c r="D48" s="203"/>
      <c r="E48" s="203"/>
      <c r="F48" s="203"/>
      <c r="G48" s="203"/>
      <c r="H48" s="203"/>
      <c r="I48" s="203"/>
      <c r="J48" s="203"/>
      <c r="K48" s="203"/>
      <c r="L48" s="203"/>
      <c r="M48" s="203"/>
      <c r="N48" s="203"/>
      <c r="O48" s="203"/>
    </row>
    <row r="49" spans="1:15" x14ac:dyDescent="0.2">
      <c r="A49" s="203"/>
      <c r="B49" s="203"/>
      <c r="C49" s="203"/>
      <c r="D49" s="203"/>
      <c r="E49" s="204" t="s">
        <v>440</v>
      </c>
      <c r="F49" s="203"/>
      <c r="G49" s="203"/>
      <c r="H49" s="203"/>
      <c r="I49" s="203"/>
      <c r="J49" s="203"/>
      <c r="K49" s="203"/>
      <c r="L49" s="203"/>
      <c r="M49" s="203"/>
      <c r="N49" s="203"/>
      <c r="O49" s="203"/>
    </row>
    <row r="50" spans="1:15" ht="13.6" x14ac:dyDescent="0.25">
      <c r="A50" s="204" t="s">
        <v>341</v>
      </c>
      <c r="B50" s="205" t="s">
        <v>342</v>
      </c>
      <c r="C50" s="204" t="s">
        <v>343</v>
      </c>
      <c r="D50" s="203"/>
      <c r="E50" s="203"/>
      <c r="F50" s="203"/>
      <c r="G50" s="203"/>
      <c r="H50" s="203"/>
      <c r="I50" s="203"/>
      <c r="J50" s="203"/>
      <c r="K50" s="203"/>
      <c r="L50" s="203"/>
      <c r="M50" s="203"/>
      <c r="N50" s="203"/>
      <c r="O50" s="203"/>
    </row>
    <row r="51" spans="1:15" ht="5.95" customHeight="1" x14ac:dyDescent="0.25">
      <c r="A51" s="204"/>
      <c r="B51" s="205"/>
      <c r="C51" s="204"/>
      <c r="D51" s="203"/>
      <c r="E51" s="203"/>
      <c r="F51" s="203"/>
      <c r="G51" s="203"/>
      <c r="H51" s="203"/>
      <c r="I51" s="203"/>
      <c r="J51" s="203"/>
      <c r="K51" s="203"/>
      <c r="L51" s="203"/>
      <c r="M51" s="203"/>
      <c r="N51" s="203"/>
      <c r="O51" s="203"/>
    </row>
    <row r="52" spans="1:15" x14ac:dyDescent="0.2">
      <c r="A52" s="203"/>
      <c r="B52" s="203"/>
      <c r="C52" s="217" t="s">
        <v>43</v>
      </c>
      <c r="D52" s="218" t="s">
        <v>441</v>
      </c>
      <c r="E52" s="218"/>
      <c r="F52" s="218"/>
      <c r="G52" s="218"/>
      <c r="H52" s="218"/>
      <c r="I52" s="218"/>
      <c r="J52" s="218"/>
      <c r="K52" s="218"/>
      <c r="L52" s="218"/>
      <c r="M52" s="218"/>
      <c r="N52" s="218"/>
      <c r="O52" s="203"/>
    </row>
    <row r="53" spans="1:15" x14ac:dyDescent="0.2">
      <c r="A53" s="203"/>
      <c r="B53" s="203"/>
      <c r="C53" s="203"/>
      <c r="D53" s="204" t="s">
        <v>442</v>
      </c>
      <c r="E53" s="203"/>
      <c r="F53" s="203"/>
      <c r="G53" s="203"/>
      <c r="H53" s="203"/>
      <c r="I53" s="203"/>
      <c r="J53" s="203"/>
      <c r="K53" s="203"/>
      <c r="L53" s="203"/>
      <c r="M53" s="203"/>
      <c r="N53" s="203"/>
      <c r="O53" s="203"/>
    </row>
    <row r="54" spans="1:15" ht="5.3" customHeight="1" x14ac:dyDescent="0.2">
      <c r="A54" s="203"/>
      <c r="B54" s="203"/>
      <c r="C54" s="203"/>
      <c r="D54" s="204"/>
      <c r="E54" s="203"/>
      <c r="F54" s="203"/>
      <c r="G54" s="203"/>
      <c r="H54" s="203"/>
      <c r="I54" s="203"/>
      <c r="J54" s="203"/>
      <c r="K54" s="203"/>
      <c r="L54" s="203"/>
      <c r="M54" s="203"/>
      <c r="N54" s="203"/>
      <c r="O54" s="203"/>
    </row>
    <row r="55" spans="1:15" ht="13.6" x14ac:dyDescent="0.25">
      <c r="A55" s="203"/>
      <c r="B55" s="205" t="s">
        <v>344</v>
      </c>
      <c r="C55" s="205" t="s">
        <v>345</v>
      </c>
      <c r="D55" s="203"/>
      <c r="E55" s="203"/>
      <c r="F55" s="203"/>
      <c r="G55" s="203"/>
      <c r="H55" s="203"/>
      <c r="I55" s="203"/>
      <c r="J55" s="203"/>
      <c r="K55" s="203"/>
      <c r="L55" s="203"/>
      <c r="M55" s="203"/>
      <c r="N55" s="203"/>
      <c r="O55" s="203"/>
    </row>
    <row r="56" spans="1:15" ht="5.95" customHeight="1" x14ac:dyDescent="0.2">
      <c r="A56" s="203"/>
      <c r="B56" s="203"/>
      <c r="C56" s="203"/>
      <c r="D56" s="203"/>
      <c r="E56" s="203"/>
      <c r="F56" s="203"/>
      <c r="G56" s="203"/>
      <c r="H56" s="203"/>
      <c r="I56" s="203"/>
      <c r="J56" s="203"/>
      <c r="K56" s="203"/>
      <c r="L56" s="203"/>
      <c r="M56" s="203"/>
      <c r="N56" s="203"/>
      <c r="O56" s="203"/>
    </row>
    <row r="57" spans="1:15" ht="13.6" x14ac:dyDescent="0.25">
      <c r="A57" s="204" t="s">
        <v>346</v>
      </c>
      <c r="B57" s="205" t="s">
        <v>347</v>
      </c>
      <c r="C57" s="205" t="s">
        <v>443</v>
      </c>
      <c r="D57" s="203"/>
      <c r="E57" s="203"/>
      <c r="F57" s="203"/>
      <c r="G57" s="203"/>
      <c r="H57" s="203"/>
      <c r="I57" s="203"/>
      <c r="J57" s="203"/>
      <c r="K57" s="203"/>
      <c r="L57" s="203"/>
      <c r="M57" s="203"/>
      <c r="N57" s="203"/>
      <c r="O57" s="203"/>
    </row>
    <row r="58" spans="1:15" ht="13.6" x14ac:dyDescent="0.25">
      <c r="A58" s="204"/>
      <c r="B58" s="205"/>
      <c r="C58" s="205"/>
      <c r="D58" s="204" t="s">
        <v>444</v>
      </c>
      <c r="E58" s="203"/>
      <c r="F58" s="203"/>
      <c r="G58" s="203"/>
      <c r="H58" s="203"/>
      <c r="I58" s="203"/>
      <c r="J58" s="203"/>
      <c r="K58" s="203"/>
      <c r="L58" s="203"/>
      <c r="M58" s="203"/>
      <c r="N58" s="203"/>
      <c r="O58" s="203"/>
    </row>
    <row r="59" spans="1:15" ht="8.35" customHeight="1" x14ac:dyDescent="0.25">
      <c r="A59" s="204"/>
      <c r="B59" s="205"/>
      <c r="C59" s="205"/>
      <c r="D59" s="203"/>
      <c r="E59" s="203"/>
      <c r="F59" s="203"/>
      <c r="G59" s="203"/>
      <c r="H59" s="203"/>
      <c r="I59" s="203"/>
      <c r="J59" s="203"/>
      <c r="K59" s="203"/>
      <c r="L59" s="203"/>
      <c r="M59" s="203"/>
      <c r="N59" s="203"/>
      <c r="O59" s="203"/>
    </row>
    <row r="60" spans="1:15" ht="18" customHeight="1" x14ac:dyDescent="0.2">
      <c r="A60" s="204"/>
      <c r="B60" s="648" t="s">
        <v>348</v>
      </c>
      <c r="C60" s="648"/>
      <c r="D60" s="648"/>
      <c r="E60" s="648"/>
      <c r="F60" s="648"/>
      <c r="G60" s="648"/>
      <c r="H60" s="648"/>
      <c r="I60" s="219"/>
      <c r="J60" s="219"/>
      <c r="K60" s="219"/>
      <c r="L60" s="219"/>
      <c r="M60" s="219"/>
      <c r="N60" s="203"/>
      <c r="O60" s="203"/>
    </row>
    <row r="61" spans="1:15" x14ac:dyDescent="0.2">
      <c r="A61" s="203"/>
      <c r="B61" s="203"/>
      <c r="C61" s="203"/>
      <c r="D61" s="203"/>
      <c r="E61" s="203"/>
      <c r="F61" s="203"/>
      <c r="G61" s="203"/>
      <c r="H61" s="203"/>
      <c r="I61" s="203"/>
      <c r="J61" s="203"/>
      <c r="K61" s="203"/>
      <c r="L61" s="203"/>
      <c r="M61" s="203"/>
      <c r="N61" s="203"/>
      <c r="O61" s="203"/>
    </row>
    <row r="62" spans="1:15" ht="13.6" x14ac:dyDescent="0.25">
      <c r="A62" s="646" t="s">
        <v>349</v>
      </c>
      <c r="B62" s="646"/>
      <c r="C62" s="646"/>
      <c r="D62" s="646"/>
      <c r="E62" s="646"/>
      <c r="F62" s="646"/>
      <c r="G62" s="646"/>
      <c r="H62" s="646"/>
      <c r="I62" s="646"/>
      <c r="J62" s="646"/>
      <c r="K62" s="646"/>
      <c r="L62" s="646"/>
      <c r="M62" s="646"/>
      <c r="N62" s="646"/>
      <c r="O62" s="646"/>
    </row>
    <row r="63" spans="1:15" x14ac:dyDescent="0.2">
      <c r="B63" s="203"/>
      <c r="C63" s="203"/>
      <c r="D63" s="203"/>
      <c r="E63" s="203"/>
      <c r="F63" s="203"/>
      <c r="G63" s="203"/>
      <c r="H63" s="203"/>
      <c r="I63" s="203"/>
      <c r="J63" s="203"/>
      <c r="K63" s="203"/>
      <c r="L63" s="203"/>
      <c r="M63" s="203"/>
      <c r="N63" s="203"/>
      <c r="O63" s="203"/>
    </row>
    <row r="64" spans="1:15" x14ac:dyDescent="0.2">
      <c r="A64" s="204" t="s">
        <v>350</v>
      </c>
      <c r="B64" s="203"/>
      <c r="C64" s="203"/>
      <c r="D64" s="203"/>
      <c r="E64" s="203"/>
      <c r="F64" s="203"/>
      <c r="G64" s="203"/>
      <c r="H64" s="203"/>
      <c r="I64" s="203"/>
      <c r="J64" s="203"/>
      <c r="K64" s="203"/>
      <c r="L64" s="203"/>
      <c r="M64" s="203"/>
      <c r="N64" s="203"/>
      <c r="O64" s="203"/>
    </row>
    <row r="65" spans="1:15" x14ac:dyDescent="0.2">
      <c r="A65" s="204"/>
      <c r="B65" s="203"/>
      <c r="C65" s="203"/>
      <c r="D65" s="203"/>
      <c r="E65" s="203"/>
      <c r="F65" s="203"/>
      <c r="G65" s="203"/>
      <c r="H65" s="203"/>
      <c r="I65" s="203"/>
      <c r="J65" s="203"/>
      <c r="K65" s="203"/>
      <c r="L65" s="203"/>
      <c r="M65" s="203"/>
      <c r="N65" s="203"/>
      <c r="O65" s="203"/>
    </row>
    <row r="66" spans="1:15" x14ac:dyDescent="0.2">
      <c r="A66" s="204" t="s">
        <v>351</v>
      </c>
      <c r="B66" s="203"/>
      <c r="C66" s="203"/>
      <c r="D66" s="203"/>
      <c r="E66" s="203"/>
      <c r="F66" s="203"/>
      <c r="G66" s="203"/>
      <c r="H66" s="203"/>
      <c r="I66" s="203"/>
      <c r="J66" s="203"/>
      <c r="K66" s="203"/>
      <c r="L66" s="203"/>
      <c r="M66" s="203"/>
      <c r="N66" s="203"/>
      <c r="O66" s="203"/>
    </row>
    <row r="67" spans="1:15" x14ac:dyDescent="0.2">
      <c r="A67" s="203"/>
      <c r="B67" s="203"/>
      <c r="C67" s="203"/>
      <c r="D67" s="203"/>
      <c r="E67" s="203"/>
      <c r="F67" s="203"/>
      <c r="G67" s="203"/>
      <c r="H67" s="203"/>
      <c r="I67" s="203"/>
      <c r="J67" s="203"/>
      <c r="K67" s="203"/>
      <c r="L67" s="203"/>
      <c r="M67" s="203"/>
      <c r="N67" s="203"/>
      <c r="O67" s="203"/>
    </row>
    <row r="68" spans="1:15" x14ac:dyDescent="0.2">
      <c r="A68" s="204" t="s">
        <v>352</v>
      </c>
      <c r="B68" s="203"/>
      <c r="C68" s="203"/>
      <c r="D68" s="203"/>
      <c r="E68" s="203"/>
      <c r="F68" s="203"/>
      <c r="G68" s="203"/>
      <c r="H68" s="203"/>
      <c r="I68" s="203"/>
      <c r="J68" s="203"/>
      <c r="K68" s="203"/>
      <c r="L68" s="203"/>
      <c r="M68" s="203"/>
      <c r="N68" s="203"/>
      <c r="O68" s="203"/>
    </row>
    <row r="69" spans="1:15" x14ac:dyDescent="0.2">
      <c r="A69" s="203"/>
      <c r="B69" s="203"/>
      <c r="C69" s="203"/>
      <c r="D69" s="203"/>
      <c r="E69" s="203"/>
      <c r="F69" s="203"/>
      <c r="G69" s="203"/>
      <c r="H69" s="203"/>
      <c r="I69" s="203"/>
      <c r="J69" s="203"/>
      <c r="K69" s="203"/>
      <c r="L69" s="203"/>
      <c r="M69" s="203"/>
      <c r="N69" s="203"/>
      <c r="O69" s="203"/>
    </row>
    <row r="70" spans="1:15" x14ac:dyDescent="0.2">
      <c r="A70" s="203"/>
      <c r="B70" s="203"/>
      <c r="C70" s="203"/>
      <c r="D70" s="203"/>
      <c r="E70" s="203"/>
      <c r="F70" s="203"/>
      <c r="G70" s="203"/>
      <c r="H70" s="203"/>
      <c r="I70" s="203"/>
      <c r="J70" s="203"/>
      <c r="K70" s="203"/>
      <c r="L70" s="203"/>
      <c r="M70" s="203"/>
      <c r="N70" s="203"/>
      <c r="O70" s="203"/>
    </row>
    <row r="71" spans="1:15" x14ac:dyDescent="0.2">
      <c r="A71" s="203"/>
      <c r="B71" s="203"/>
      <c r="C71" s="203"/>
      <c r="D71" s="203"/>
      <c r="E71" s="203"/>
      <c r="F71" s="203"/>
      <c r="G71" s="203"/>
      <c r="H71" s="203"/>
      <c r="I71" s="203"/>
      <c r="J71" s="203"/>
      <c r="K71" s="203"/>
      <c r="L71" s="203"/>
      <c r="M71" s="203"/>
      <c r="N71" s="203"/>
      <c r="O71" s="203"/>
    </row>
    <row r="72" spans="1:15" x14ac:dyDescent="0.2">
      <c r="A72" s="203"/>
      <c r="B72" s="203"/>
      <c r="C72" s="203"/>
      <c r="D72" s="203"/>
      <c r="E72" s="203"/>
      <c r="F72" s="203"/>
      <c r="G72" s="203"/>
      <c r="H72" s="203"/>
      <c r="I72" s="203"/>
      <c r="J72" s="203"/>
      <c r="K72" s="203"/>
      <c r="L72" s="203"/>
      <c r="M72" s="203"/>
      <c r="N72" s="203"/>
      <c r="O72" s="203"/>
    </row>
    <row r="73" spans="1:15" x14ac:dyDescent="0.2">
      <c r="A73" s="203"/>
      <c r="B73" s="203"/>
      <c r="C73" s="203"/>
      <c r="D73" s="203"/>
      <c r="E73" s="203"/>
      <c r="F73" s="203"/>
      <c r="G73" s="203"/>
      <c r="H73" s="203"/>
      <c r="I73" s="203"/>
      <c r="J73" s="203"/>
      <c r="K73" s="203"/>
      <c r="L73" s="203"/>
      <c r="M73" s="203"/>
      <c r="N73" s="203"/>
      <c r="O73" s="203"/>
    </row>
    <row r="74" spans="1:15" x14ac:dyDescent="0.2">
      <c r="A74" s="203"/>
      <c r="B74" s="203"/>
      <c r="C74" s="203"/>
      <c r="D74" s="203"/>
      <c r="E74" s="203"/>
      <c r="F74" s="203"/>
      <c r="G74" s="203"/>
      <c r="H74" s="203"/>
      <c r="I74" s="203"/>
      <c r="J74" s="203"/>
      <c r="K74" s="203"/>
      <c r="L74" s="203"/>
      <c r="M74" s="203"/>
      <c r="N74" s="203"/>
      <c r="O74" s="203"/>
    </row>
    <row r="75" spans="1:15" x14ac:dyDescent="0.2">
      <c r="A75" s="203"/>
      <c r="B75" s="203"/>
      <c r="C75" s="203"/>
      <c r="D75" s="203"/>
      <c r="E75" s="203"/>
      <c r="F75" s="203"/>
      <c r="G75" s="203"/>
      <c r="H75" s="203"/>
      <c r="I75" s="203"/>
      <c r="J75" s="203"/>
      <c r="K75" s="203"/>
      <c r="L75" s="203"/>
      <c r="M75" s="203"/>
      <c r="N75" s="203"/>
      <c r="O75" s="203"/>
    </row>
    <row r="76" spans="1:15" x14ac:dyDescent="0.2">
      <c r="A76" s="203"/>
      <c r="B76" s="203"/>
      <c r="C76" s="203"/>
      <c r="D76" s="203"/>
      <c r="E76" s="203"/>
      <c r="F76" s="203"/>
      <c r="G76" s="203"/>
      <c r="H76" s="203"/>
      <c r="I76" s="203"/>
      <c r="J76" s="203"/>
      <c r="K76" s="203"/>
      <c r="L76" s="203"/>
      <c r="M76" s="203"/>
      <c r="N76" s="203"/>
      <c r="O76" s="203"/>
    </row>
    <row r="77" spans="1:15" x14ac:dyDescent="0.2">
      <c r="A77" s="203"/>
      <c r="B77" s="203"/>
      <c r="C77" s="203"/>
      <c r="D77" s="203"/>
      <c r="E77" s="203"/>
      <c r="F77" s="203"/>
      <c r="G77" s="203"/>
      <c r="H77" s="203"/>
      <c r="I77" s="203"/>
      <c r="J77" s="203"/>
      <c r="K77" s="203"/>
      <c r="L77" s="203"/>
      <c r="M77" s="203"/>
      <c r="N77" s="203"/>
      <c r="O77" s="203"/>
    </row>
    <row r="78" spans="1:15" x14ac:dyDescent="0.2">
      <c r="A78" s="203"/>
      <c r="B78" s="203"/>
      <c r="C78" s="203"/>
      <c r="D78" s="203"/>
      <c r="E78" s="203"/>
      <c r="F78" s="203"/>
      <c r="G78" s="203"/>
      <c r="H78" s="203"/>
      <c r="I78" s="203"/>
      <c r="J78" s="203"/>
      <c r="K78" s="203"/>
      <c r="L78" s="203"/>
      <c r="M78" s="203"/>
      <c r="N78" s="203"/>
      <c r="O78" s="203"/>
    </row>
    <row r="79" spans="1:15" x14ac:dyDescent="0.2">
      <c r="A79" s="203"/>
      <c r="B79" s="203"/>
      <c r="C79" s="203"/>
      <c r="D79" s="203"/>
      <c r="E79" s="203"/>
      <c r="F79" s="203"/>
      <c r="G79" s="203"/>
      <c r="H79" s="203"/>
      <c r="I79" s="203"/>
      <c r="J79" s="203"/>
      <c r="K79" s="203"/>
      <c r="L79" s="203"/>
      <c r="M79" s="203"/>
      <c r="N79" s="203"/>
      <c r="O79" s="203"/>
    </row>
    <row r="80" spans="1:15" x14ac:dyDescent="0.2">
      <c r="A80" s="203"/>
      <c r="B80" s="203"/>
      <c r="C80" s="203"/>
      <c r="D80" s="203"/>
      <c r="E80" s="203"/>
      <c r="F80" s="203"/>
      <c r="G80" s="203"/>
      <c r="H80" s="203"/>
      <c r="I80" s="203"/>
      <c r="J80" s="203"/>
      <c r="K80" s="203"/>
      <c r="L80" s="203"/>
      <c r="M80" s="203"/>
      <c r="N80" s="203"/>
      <c r="O80" s="203"/>
    </row>
  </sheetData>
  <sheetProtection algorithmName="SHA-512" hashValue="SzUB7yk0sUdCxzkrCg/rTsAtABlCOYjv8wMgx0BZcigsZPPbvlyVpOMGBGwAB/eQlwkUZ7TmzJUsGUdToC8kpA==" saltValue="i89zXMhTgcUtP+CkpjmIFg==" spinCount="100000" sheet="1" objects="1" scenarios="1"/>
  <mergeCells count="4">
    <mergeCell ref="A62:O62"/>
    <mergeCell ref="A40:I40"/>
    <mergeCell ref="A41:I41"/>
    <mergeCell ref="B60:H60"/>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C56D-0569-4AEE-92A2-43283772A236}">
  <dimension ref="A1:JB95"/>
  <sheetViews>
    <sheetView tabSelected="1" topLeftCell="A4" zoomScaleNormal="100" workbookViewId="0">
      <selection activeCell="C11" sqref="C11"/>
    </sheetView>
  </sheetViews>
  <sheetFormatPr defaultColWidth="9.125" defaultRowHeight="14.95" x14ac:dyDescent="0.3"/>
  <cols>
    <col min="1" max="1" width="1" style="220" customWidth="1"/>
    <col min="2" max="2" width="7.25" style="220" customWidth="1"/>
    <col min="3" max="3" width="14" style="8" customWidth="1"/>
    <col min="4" max="4" width="28.125" style="8" customWidth="1"/>
    <col min="5" max="16" width="5.75" style="8" customWidth="1"/>
    <col min="17" max="17" width="8.875" style="8" customWidth="1"/>
    <col min="18" max="18" width="7.625" style="8" customWidth="1"/>
    <col min="19" max="21" width="4.875" style="8" customWidth="1"/>
    <col min="22" max="27" width="6.25" style="8" customWidth="1"/>
    <col min="28" max="28" width="8.875" style="220" hidden="1" customWidth="1"/>
    <col min="29" max="35" width="0" style="62" hidden="1" customWidth="1"/>
    <col min="36" max="55" width="0" style="8" hidden="1" customWidth="1"/>
    <col min="56" max="56" width="16.125" style="8" hidden="1" customWidth="1"/>
    <col min="57" max="57" width="44" style="8" hidden="1" customWidth="1"/>
    <col min="58" max="62" width="10.25" style="8" hidden="1" customWidth="1"/>
    <col min="63" max="76" width="0" style="8" hidden="1" customWidth="1"/>
    <col min="77" max="77" width="13.375" style="8" hidden="1" customWidth="1"/>
    <col min="78" max="202" width="0" style="8" hidden="1" customWidth="1"/>
    <col min="203" max="262" width="9.125" style="220"/>
    <col min="263" max="16384" width="9.125" style="8"/>
  </cols>
  <sheetData>
    <row r="1" spans="1:262" customFormat="1" ht="23.95" customHeight="1" x14ac:dyDescent="0.2">
      <c r="A1" s="203"/>
      <c r="B1" s="203"/>
      <c r="C1" s="1"/>
      <c r="D1" s="1"/>
      <c r="E1" s="1"/>
      <c r="F1" s="1"/>
      <c r="G1" s="1"/>
      <c r="H1" s="1"/>
      <c r="I1" s="1"/>
      <c r="J1" s="1"/>
      <c r="K1" s="1"/>
      <c r="L1" s="1"/>
      <c r="M1" s="1"/>
      <c r="N1" s="1"/>
      <c r="O1" s="1"/>
      <c r="P1" s="1"/>
      <c r="Q1" s="1"/>
      <c r="R1" s="1"/>
      <c r="S1" s="1"/>
      <c r="T1" s="1"/>
      <c r="U1" s="1"/>
      <c r="V1" s="1"/>
      <c r="W1" s="1"/>
      <c r="X1" s="1"/>
      <c r="Y1" s="1"/>
      <c r="Z1" s="1"/>
      <c r="AA1" s="1"/>
      <c r="AB1" s="203"/>
      <c r="AC1" s="61"/>
      <c r="AD1" s="61"/>
      <c r="AE1" s="61"/>
      <c r="AF1" s="61"/>
      <c r="AG1" s="61"/>
      <c r="AH1" s="61"/>
      <c r="AI1" s="61"/>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c r="IV1" s="203"/>
      <c r="IW1" s="203"/>
      <c r="IX1" s="203"/>
      <c r="IY1" s="203"/>
      <c r="IZ1" s="203"/>
      <c r="JA1" s="203"/>
      <c r="JB1" s="203"/>
    </row>
    <row r="2" spans="1:262" customFormat="1" ht="32.299999999999997" customHeight="1" x14ac:dyDescent="0.3">
      <c r="A2" s="203"/>
      <c r="B2" s="203"/>
      <c r="C2" s="1"/>
      <c r="D2" s="1"/>
      <c r="E2" s="1"/>
      <c r="F2" s="1"/>
      <c r="G2" s="1"/>
      <c r="H2" s="2"/>
      <c r="I2" s="2"/>
      <c r="J2" s="2"/>
      <c r="K2" s="2"/>
      <c r="L2" s="2"/>
      <c r="M2" s="2"/>
      <c r="N2" s="2"/>
      <c r="O2" s="2"/>
      <c r="P2" s="3"/>
      <c r="Q2" s="4"/>
      <c r="R2" s="2"/>
      <c r="S2" s="1"/>
      <c r="T2" s="1"/>
      <c r="U2" s="1"/>
      <c r="V2" s="2"/>
      <c r="W2" s="2"/>
      <c r="X2" s="2"/>
      <c r="Y2" s="2"/>
      <c r="Z2" s="2"/>
      <c r="AA2" s="2"/>
      <c r="AB2" s="220"/>
      <c r="AC2" s="61"/>
      <c r="AD2" s="61"/>
      <c r="AE2" s="61"/>
      <c r="AF2" s="61"/>
      <c r="AG2" s="61"/>
      <c r="AH2" s="61"/>
      <c r="AI2" s="61"/>
      <c r="BD2" s="189" t="s">
        <v>11</v>
      </c>
      <c r="BE2" s="190" t="s">
        <v>12</v>
      </c>
      <c r="BF2" s="190" t="s">
        <v>153</v>
      </c>
      <c r="BG2" s="190" t="s">
        <v>381</v>
      </c>
      <c r="BH2" s="190" t="s">
        <v>154</v>
      </c>
      <c r="BI2" s="190" t="s">
        <v>155</v>
      </c>
      <c r="BJ2" s="190" t="s">
        <v>156</v>
      </c>
      <c r="BK2" s="190" t="s">
        <v>157</v>
      </c>
      <c r="BL2" s="190" t="s">
        <v>180</v>
      </c>
      <c r="BM2" s="190" t="s">
        <v>181</v>
      </c>
      <c r="BN2" s="190" t="s">
        <v>184</v>
      </c>
      <c r="BO2" s="190" t="s">
        <v>158</v>
      </c>
      <c r="BP2" s="190" t="s">
        <v>159</v>
      </c>
      <c r="BQ2" s="190" t="s">
        <v>160</v>
      </c>
      <c r="BR2" s="190" t="s">
        <v>378</v>
      </c>
      <c r="BS2" s="190" t="s">
        <v>379</v>
      </c>
      <c r="BT2" s="190" t="s">
        <v>380</v>
      </c>
      <c r="BU2" s="190" t="s">
        <v>182</v>
      </c>
      <c r="BV2" s="190" t="s">
        <v>161</v>
      </c>
      <c r="BW2" s="191" t="s">
        <v>169</v>
      </c>
      <c r="BX2" s="192" t="s">
        <v>170</v>
      </c>
      <c r="BY2" s="193" t="s">
        <v>162</v>
      </c>
      <c r="BZ2" s="193" t="s">
        <v>188</v>
      </c>
      <c r="CA2" s="193" t="s">
        <v>189</v>
      </c>
      <c r="GU2" s="203"/>
      <c r="GV2" s="203"/>
      <c r="GW2" s="203"/>
      <c r="GX2" s="203"/>
      <c r="GY2" s="203"/>
      <c r="GZ2" s="203"/>
      <c r="HA2" s="203"/>
      <c r="HB2" s="203"/>
      <c r="HC2" s="203"/>
      <c r="HD2" s="203"/>
      <c r="HE2" s="203"/>
      <c r="HF2" s="203"/>
      <c r="HG2" s="203"/>
      <c r="HH2" s="203"/>
      <c r="HI2" s="203"/>
      <c r="HJ2" s="203"/>
      <c r="HK2" s="203"/>
      <c r="HL2" s="203"/>
      <c r="HM2" s="203"/>
      <c r="HN2" s="203"/>
      <c r="HO2" s="203"/>
      <c r="HP2" s="203"/>
      <c r="HQ2" s="203"/>
      <c r="HR2" s="203"/>
      <c r="HS2" s="203"/>
      <c r="HT2" s="203"/>
      <c r="HU2" s="203"/>
      <c r="HV2" s="203"/>
      <c r="HW2" s="203"/>
      <c r="HX2" s="203"/>
      <c r="HY2" s="203"/>
      <c r="HZ2" s="203"/>
      <c r="IA2" s="203"/>
      <c r="IB2" s="203"/>
      <c r="IC2" s="203"/>
      <c r="ID2" s="203"/>
      <c r="IE2" s="203"/>
      <c r="IF2" s="203"/>
      <c r="IG2" s="203"/>
      <c r="IH2" s="203"/>
      <c r="II2" s="203"/>
      <c r="IJ2" s="203"/>
      <c r="IK2" s="203"/>
      <c r="IL2" s="203"/>
      <c r="IM2" s="203"/>
      <c r="IN2" s="203"/>
      <c r="IO2" s="203"/>
      <c r="IP2" s="203"/>
      <c r="IQ2" s="203"/>
      <c r="IR2" s="203"/>
      <c r="IS2" s="203"/>
      <c r="IT2" s="203"/>
      <c r="IU2" s="203"/>
      <c r="IV2" s="203"/>
      <c r="IW2" s="203"/>
      <c r="IX2" s="203"/>
      <c r="IY2" s="203"/>
      <c r="IZ2" s="203"/>
      <c r="JA2" s="203"/>
      <c r="JB2" s="203"/>
    </row>
    <row r="3" spans="1:262" customFormat="1" ht="22.6" customHeight="1" x14ac:dyDescent="0.3">
      <c r="A3" s="203"/>
      <c r="B3" s="203"/>
      <c r="C3" s="1"/>
      <c r="D3" s="1"/>
      <c r="E3" s="1"/>
      <c r="F3" s="1"/>
      <c r="G3" s="1"/>
      <c r="H3" s="1"/>
      <c r="I3" s="1"/>
      <c r="J3" s="1"/>
      <c r="K3" s="1"/>
      <c r="L3" s="1"/>
      <c r="M3" s="1"/>
      <c r="N3" s="1"/>
      <c r="O3" s="1"/>
      <c r="P3" s="1"/>
      <c r="Q3" s="1"/>
      <c r="R3" s="1"/>
      <c r="S3" s="1"/>
      <c r="T3" s="1"/>
      <c r="U3" s="1"/>
      <c r="V3" s="1"/>
      <c r="W3" s="5"/>
      <c r="X3" s="1"/>
      <c r="Y3" s="1"/>
      <c r="Z3" s="6"/>
      <c r="AA3" s="2"/>
      <c r="AB3" s="541"/>
      <c r="AC3" s="61"/>
      <c r="AD3" s="61"/>
      <c r="AE3" s="61"/>
      <c r="AF3" s="61"/>
      <c r="AG3" s="61"/>
      <c r="AH3" s="61"/>
      <c r="AI3" s="61"/>
      <c r="BD3" s="194" t="s">
        <v>229</v>
      </c>
      <c r="BE3" s="8" t="s">
        <v>230</v>
      </c>
      <c r="BF3" s="195">
        <v>250</v>
      </c>
      <c r="BG3" s="195"/>
      <c r="BH3" s="195">
        <v>250</v>
      </c>
      <c r="BI3" s="195">
        <v>250</v>
      </c>
      <c r="BJ3" s="195">
        <v>250</v>
      </c>
      <c r="BK3" s="195">
        <v>0</v>
      </c>
      <c r="BL3" s="195"/>
      <c r="BM3" s="195"/>
      <c r="BN3" s="195"/>
      <c r="BO3" s="195">
        <v>0</v>
      </c>
      <c r="BP3" s="195">
        <v>0</v>
      </c>
      <c r="BQ3" s="195">
        <v>0</v>
      </c>
      <c r="BR3" s="195">
        <v>0</v>
      </c>
      <c r="BS3" s="195">
        <v>0</v>
      </c>
      <c r="BT3" s="195">
        <v>0</v>
      </c>
      <c r="BU3" s="195">
        <v>0</v>
      </c>
      <c r="BV3" s="195">
        <v>450</v>
      </c>
      <c r="BW3" s="196">
        <v>113</v>
      </c>
      <c r="BX3" s="196">
        <v>125</v>
      </c>
      <c r="BY3" s="196">
        <v>8</v>
      </c>
      <c r="BZ3" s="195">
        <v>1000</v>
      </c>
      <c r="CA3" s="197">
        <v>1000</v>
      </c>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c r="IL3" s="203"/>
      <c r="IM3" s="203"/>
      <c r="IN3" s="203"/>
      <c r="IO3" s="203"/>
      <c r="IP3" s="203"/>
      <c r="IQ3" s="203"/>
      <c r="IR3" s="203"/>
      <c r="IS3" s="203"/>
      <c r="IT3" s="203"/>
      <c r="IU3" s="203"/>
      <c r="IV3" s="203"/>
      <c r="IW3" s="203"/>
      <c r="IX3" s="203"/>
      <c r="IY3" s="203"/>
      <c r="IZ3" s="203"/>
      <c r="JA3" s="203"/>
      <c r="JB3" s="203"/>
    </row>
    <row r="4" spans="1:262" ht="15.65" thickBot="1" x14ac:dyDescent="0.35">
      <c r="C4" s="2"/>
      <c r="D4" s="2"/>
      <c r="E4" s="2"/>
      <c r="F4" s="2"/>
      <c r="G4" s="2"/>
      <c r="H4" s="2"/>
      <c r="I4" s="2"/>
      <c r="J4" s="2"/>
      <c r="K4" s="2"/>
      <c r="L4" s="2"/>
      <c r="M4" s="2"/>
      <c r="N4" s="2"/>
      <c r="O4" s="2"/>
      <c r="P4" s="2"/>
      <c r="Q4" s="2"/>
      <c r="R4" s="2"/>
      <c r="S4" s="2"/>
      <c r="T4" s="2"/>
      <c r="U4" s="2"/>
      <c r="V4" s="2"/>
      <c r="W4" s="2"/>
      <c r="X4" s="2"/>
      <c r="Y4" s="2"/>
      <c r="Z4" s="2"/>
      <c r="AA4" s="2"/>
      <c r="BD4" s="194" t="s">
        <v>221</v>
      </c>
      <c r="BE4" s="8" t="s">
        <v>222</v>
      </c>
      <c r="BF4" s="195">
        <v>250</v>
      </c>
      <c r="BG4" s="195"/>
      <c r="BH4" s="195">
        <v>250</v>
      </c>
      <c r="BI4" s="195">
        <v>250</v>
      </c>
      <c r="BJ4" s="195">
        <v>250</v>
      </c>
      <c r="BK4" s="195">
        <v>250</v>
      </c>
      <c r="BL4" s="195"/>
      <c r="BM4" s="195"/>
      <c r="BN4" s="195"/>
      <c r="BO4" s="195">
        <v>250</v>
      </c>
      <c r="BP4" s="195">
        <v>250</v>
      </c>
      <c r="BQ4" s="195">
        <v>250</v>
      </c>
      <c r="BR4" s="195">
        <v>0</v>
      </c>
      <c r="BS4" s="195">
        <v>0</v>
      </c>
      <c r="BT4" s="195">
        <v>0</v>
      </c>
      <c r="BU4" s="195">
        <v>0</v>
      </c>
      <c r="BV4" s="195">
        <v>450</v>
      </c>
      <c r="BW4" s="195">
        <v>113</v>
      </c>
      <c r="BX4" s="195">
        <v>125</v>
      </c>
      <c r="BY4" s="195">
        <v>8</v>
      </c>
      <c r="BZ4" s="195">
        <v>1000</v>
      </c>
      <c r="CA4" s="197">
        <v>1000</v>
      </c>
    </row>
    <row r="5" spans="1:262" s="92" customFormat="1" ht="25.5" customHeight="1" x14ac:dyDescent="0.3">
      <c r="A5" s="221"/>
      <c r="B5" s="678" t="s">
        <v>405</v>
      </c>
      <c r="C5" s="679"/>
      <c r="D5" s="682" t="s">
        <v>357</v>
      </c>
      <c r="E5" s="246" t="s">
        <v>361</v>
      </c>
      <c r="F5" s="231"/>
      <c r="G5" s="231"/>
      <c r="H5" s="231"/>
      <c r="I5" s="231"/>
      <c r="J5" s="231"/>
      <c r="K5" s="231"/>
      <c r="L5" s="231"/>
      <c r="M5" s="231"/>
      <c r="N5" s="231"/>
      <c r="O5" s="231"/>
      <c r="P5" s="231"/>
      <c r="Q5" s="231"/>
      <c r="R5" s="231"/>
      <c r="S5" s="231"/>
      <c r="T5" s="231"/>
      <c r="U5" s="231"/>
      <c r="V5" s="231"/>
      <c r="W5" s="231"/>
      <c r="X5" s="231"/>
      <c r="Y5" s="231"/>
      <c r="Z5" s="231"/>
      <c r="AA5" s="232"/>
      <c r="AB5" s="221"/>
      <c r="BD5" s="194" t="s">
        <v>223</v>
      </c>
      <c r="BE5" s="8" t="s">
        <v>224</v>
      </c>
      <c r="BF5" s="195">
        <v>250</v>
      </c>
      <c r="BG5" s="195"/>
      <c r="BH5" s="195">
        <v>250</v>
      </c>
      <c r="BI5" s="195">
        <v>250</v>
      </c>
      <c r="BJ5" s="195">
        <v>250</v>
      </c>
      <c r="BK5" s="195">
        <v>250</v>
      </c>
      <c r="BL5" s="195"/>
      <c r="BM5" s="195"/>
      <c r="BN5" s="195"/>
      <c r="BO5" s="195">
        <v>250</v>
      </c>
      <c r="BP5" s="195">
        <v>250</v>
      </c>
      <c r="BQ5" s="195">
        <v>250</v>
      </c>
      <c r="BR5" s="195">
        <v>0</v>
      </c>
      <c r="BS5" s="195">
        <v>0</v>
      </c>
      <c r="BT5" s="195">
        <v>0</v>
      </c>
      <c r="BU5" s="195">
        <v>0</v>
      </c>
      <c r="BV5" s="195">
        <v>450</v>
      </c>
      <c r="BW5" s="195">
        <v>113</v>
      </c>
      <c r="BX5" s="195">
        <v>125</v>
      </c>
      <c r="BY5" s="195">
        <v>8</v>
      </c>
      <c r="BZ5" s="195">
        <v>1000</v>
      </c>
      <c r="CA5" s="197">
        <v>1000</v>
      </c>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row>
    <row r="6" spans="1:262" s="101" customFormat="1" ht="25.5" customHeight="1" x14ac:dyDescent="0.3">
      <c r="A6" s="222"/>
      <c r="B6" s="680"/>
      <c r="C6" s="681"/>
      <c r="D6" s="683"/>
      <c r="E6" s="684" t="s">
        <v>359</v>
      </c>
      <c r="F6" s="684"/>
      <c r="G6" s="684"/>
      <c r="H6" s="684"/>
      <c r="I6" s="684"/>
      <c r="J6" s="684"/>
      <c r="K6" s="684"/>
      <c r="L6" s="684"/>
      <c r="M6" s="684"/>
      <c r="N6" s="684"/>
      <c r="O6" s="684"/>
      <c r="P6" s="684"/>
      <c r="Q6" s="684"/>
      <c r="R6" s="684"/>
      <c r="S6" s="684"/>
      <c r="T6" s="684"/>
      <c r="U6" s="684"/>
      <c r="V6" s="684"/>
      <c r="W6" s="684"/>
      <c r="X6" s="684"/>
      <c r="Y6" s="684"/>
      <c r="Z6" s="684"/>
      <c r="AA6" s="685"/>
      <c r="AB6" s="222"/>
      <c r="BD6" s="194" t="s">
        <v>225</v>
      </c>
      <c r="BE6" s="8" t="s">
        <v>226</v>
      </c>
      <c r="BF6" s="195">
        <v>250</v>
      </c>
      <c r="BG6" s="195"/>
      <c r="BH6" s="195">
        <v>250</v>
      </c>
      <c r="BI6" s="195">
        <v>250</v>
      </c>
      <c r="BJ6" s="195">
        <v>250</v>
      </c>
      <c r="BK6" s="195">
        <v>250</v>
      </c>
      <c r="BL6" s="195"/>
      <c r="BM6" s="195"/>
      <c r="BN6" s="195"/>
      <c r="BO6" s="195">
        <v>250</v>
      </c>
      <c r="BP6" s="195">
        <v>250</v>
      </c>
      <c r="BQ6" s="195">
        <v>250</v>
      </c>
      <c r="BR6" s="195">
        <v>250</v>
      </c>
      <c r="BS6" s="195">
        <v>250</v>
      </c>
      <c r="BT6" s="195">
        <v>250</v>
      </c>
      <c r="BU6" s="195">
        <v>250</v>
      </c>
      <c r="BV6" s="195">
        <v>450</v>
      </c>
      <c r="BW6" s="195">
        <v>113</v>
      </c>
      <c r="BX6" s="195">
        <v>125</v>
      </c>
      <c r="BY6" s="195">
        <v>8</v>
      </c>
      <c r="BZ6" s="195">
        <v>1000</v>
      </c>
      <c r="CA6" s="197">
        <v>1000</v>
      </c>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c r="IU6" s="222"/>
      <c r="IV6" s="222"/>
      <c r="IW6" s="222"/>
      <c r="IX6" s="222"/>
      <c r="IY6" s="222"/>
      <c r="IZ6" s="222"/>
      <c r="JA6" s="222"/>
      <c r="JB6" s="222"/>
    </row>
    <row r="7" spans="1:262" s="101" customFormat="1" ht="25.5" customHeight="1" thickBot="1" x14ac:dyDescent="0.35">
      <c r="A7" s="222"/>
      <c r="B7" s="680"/>
      <c r="C7" s="681"/>
      <c r="D7" s="683"/>
      <c r="E7" s="686" t="s">
        <v>360</v>
      </c>
      <c r="F7" s="687"/>
      <c r="G7" s="687"/>
      <c r="H7" s="687"/>
      <c r="I7" s="687"/>
      <c r="J7" s="687"/>
      <c r="K7" s="687"/>
      <c r="L7" s="687"/>
      <c r="M7" s="687"/>
      <c r="N7" s="687"/>
      <c r="O7" s="687"/>
      <c r="P7" s="687"/>
      <c r="Q7" s="687"/>
      <c r="R7" s="687"/>
      <c r="S7" s="687"/>
      <c r="T7" s="687"/>
      <c r="U7" s="687"/>
      <c r="V7" s="687"/>
      <c r="W7" s="687"/>
      <c r="X7" s="687"/>
      <c r="Y7" s="687"/>
      <c r="Z7" s="687"/>
      <c r="AA7" s="688"/>
      <c r="AB7" s="222"/>
      <c r="BD7" s="194" t="s">
        <v>227</v>
      </c>
      <c r="BE7" s="8" t="s">
        <v>228</v>
      </c>
      <c r="BF7" s="195">
        <v>250</v>
      </c>
      <c r="BG7" s="195"/>
      <c r="BH7" s="195">
        <v>250</v>
      </c>
      <c r="BI7" s="195">
        <v>250</v>
      </c>
      <c r="BJ7" s="195">
        <v>250</v>
      </c>
      <c r="BK7" s="195">
        <v>250</v>
      </c>
      <c r="BL7" s="195"/>
      <c r="BM7" s="195"/>
      <c r="BN7" s="195"/>
      <c r="BO7" s="195">
        <v>250</v>
      </c>
      <c r="BP7" s="195">
        <v>250</v>
      </c>
      <c r="BQ7" s="195">
        <v>250</v>
      </c>
      <c r="BR7" s="195">
        <v>250</v>
      </c>
      <c r="BS7" s="195">
        <v>250</v>
      </c>
      <c r="BT7" s="195">
        <v>250</v>
      </c>
      <c r="BU7" s="195">
        <v>250</v>
      </c>
      <c r="BV7" s="195">
        <v>450</v>
      </c>
      <c r="BW7" s="195">
        <v>113</v>
      </c>
      <c r="BX7" s="195">
        <v>125</v>
      </c>
      <c r="BY7" s="195">
        <v>8</v>
      </c>
      <c r="BZ7" s="195">
        <v>1000</v>
      </c>
      <c r="CA7" s="197">
        <v>1000</v>
      </c>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c r="IU7" s="222"/>
      <c r="IV7" s="222"/>
      <c r="IW7" s="222"/>
      <c r="IX7" s="222"/>
      <c r="IY7" s="222"/>
      <c r="IZ7" s="222"/>
      <c r="JA7" s="222"/>
      <c r="JB7" s="222"/>
    </row>
    <row r="8" spans="1:262" s="94" customFormat="1" ht="18.7" customHeight="1" x14ac:dyDescent="0.3">
      <c r="A8" s="223"/>
      <c r="B8" s="267" t="s">
        <v>365</v>
      </c>
      <c r="C8" s="126"/>
      <c r="D8" s="108"/>
      <c r="E8" s="689" t="s">
        <v>164</v>
      </c>
      <c r="F8" s="690"/>
      <c r="G8" s="690"/>
      <c r="H8" s="690"/>
      <c r="I8" s="690"/>
      <c r="J8" s="690"/>
      <c r="K8" s="690"/>
      <c r="L8" s="690"/>
      <c r="M8" s="690"/>
      <c r="N8" s="690"/>
      <c r="O8" s="690"/>
      <c r="P8" s="691"/>
      <c r="Q8" s="690" t="s">
        <v>20</v>
      </c>
      <c r="R8" s="691"/>
      <c r="S8" s="692" t="s">
        <v>14</v>
      </c>
      <c r="T8" s="693"/>
      <c r="U8" s="693"/>
      <c r="V8" s="693"/>
      <c r="W8" s="694"/>
      <c r="X8" s="692" t="s">
        <v>15</v>
      </c>
      <c r="Y8" s="693"/>
      <c r="Z8" s="693"/>
      <c r="AA8" s="694"/>
      <c r="AB8" s="226"/>
      <c r="BD8" s="194"/>
      <c r="BE8" s="8"/>
      <c r="BF8" s="195"/>
      <c r="BG8" s="195"/>
      <c r="BH8" s="195"/>
      <c r="BI8" s="195"/>
      <c r="BJ8" s="195"/>
      <c r="BK8" s="195"/>
      <c r="BL8" s="195"/>
      <c r="BM8" s="195"/>
      <c r="BN8" s="195"/>
      <c r="BO8" s="195"/>
      <c r="BP8" s="195"/>
      <c r="BQ8" s="195"/>
      <c r="BR8" s="195"/>
      <c r="BS8" s="195"/>
      <c r="BT8" s="195"/>
      <c r="BU8" s="195"/>
      <c r="BV8" s="195"/>
      <c r="BW8" s="195"/>
      <c r="BX8" s="195"/>
      <c r="BY8" s="195"/>
      <c r="BZ8" s="195"/>
      <c r="CA8" s="197"/>
      <c r="GU8" s="223"/>
      <c r="GV8" s="223"/>
      <c r="GW8" s="223"/>
      <c r="GX8" s="223"/>
      <c r="GY8" s="223"/>
      <c r="GZ8" s="223"/>
      <c r="HA8" s="223"/>
      <c r="HB8" s="223"/>
      <c r="HC8" s="223"/>
      <c r="HD8" s="223"/>
      <c r="HE8" s="223"/>
      <c r="HF8" s="223"/>
      <c r="HG8" s="223"/>
      <c r="HH8" s="223"/>
      <c r="HI8" s="223"/>
      <c r="HJ8" s="223"/>
      <c r="HK8" s="223"/>
      <c r="HL8" s="223"/>
      <c r="HM8" s="223"/>
      <c r="HN8" s="223"/>
      <c r="HO8" s="223"/>
      <c r="HP8" s="223"/>
      <c r="HQ8" s="223"/>
      <c r="HR8" s="223"/>
      <c r="HS8" s="223"/>
      <c r="HT8" s="223"/>
      <c r="HU8" s="223"/>
      <c r="HV8" s="223"/>
      <c r="HW8" s="223"/>
      <c r="HX8" s="223"/>
      <c r="HY8" s="223"/>
      <c r="HZ8" s="223"/>
      <c r="IA8" s="223"/>
      <c r="IB8" s="223"/>
      <c r="IC8" s="223"/>
      <c r="ID8" s="223"/>
      <c r="IE8" s="223"/>
      <c r="IF8" s="223"/>
      <c r="IG8" s="223"/>
      <c r="IH8" s="223"/>
      <c r="II8" s="223"/>
      <c r="IJ8" s="223"/>
      <c r="IK8" s="223"/>
      <c r="IL8" s="223"/>
      <c r="IM8" s="223"/>
      <c r="IN8" s="223"/>
      <c r="IO8" s="223"/>
      <c r="IP8" s="223"/>
      <c r="IQ8" s="223"/>
      <c r="IR8" s="223"/>
      <c r="IS8" s="223"/>
      <c r="IT8" s="223"/>
      <c r="IU8" s="223"/>
      <c r="IV8" s="223"/>
      <c r="IW8" s="223"/>
      <c r="IX8" s="223"/>
      <c r="IY8" s="223"/>
      <c r="IZ8" s="223"/>
      <c r="JA8" s="223"/>
      <c r="JB8" s="223"/>
    </row>
    <row r="9" spans="1:262" s="111" customFormat="1" ht="18.7" customHeight="1" x14ac:dyDescent="0.3">
      <c r="A9" s="224"/>
      <c r="B9" s="247"/>
      <c r="C9" s="268" t="s">
        <v>358</v>
      </c>
      <c r="E9" s="721" t="s">
        <v>7</v>
      </c>
      <c r="F9" s="709" t="s">
        <v>8</v>
      </c>
      <c r="G9" s="709" t="s">
        <v>10</v>
      </c>
      <c r="H9" s="709" t="s">
        <v>9</v>
      </c>
      <c r="I9" s="709" t="s">
        <v>165</v>
      </c>
      <c r="J9" s="709" t="s">
        <v>166</v>
      </c>
      <c r="K9" s="709" t="s">
        <v>167</v>
      </c>
      <c r="L9" s="709" t="s">
        <v>168</v>
      </c>
      <c r="M9" s="709" t="s">
        <v>383</v>
      </c>
      <c r="N9" s="709" t="s">
        <v>382</v>
      </c>
      <c r="O9" s="709" t="s">
        <v>384</v>
      </c>
      <c r="P9" s="713" t="s">
        <v>385</v>
      </c>
      <c r="Q9" s="521" t="s">
        <v>17</v>
      </c>
      <c r="R9" s="515" t="s">
        <v>18</v>
      </c>
      <c r="S9" s="727" t="s">
        <v>409</v>
      </c>
      <c r="T9" s="728"/>
      <c r="U9" s="728"/>
      <c r="V9" s="728"/>
      <c r="W9" s="729"/>
      <c r="X9" s="727" t="s">
        <v>410</v>
      </c>
      <c r="Y9" s="728"/>
      <c r="Z9" s="728"/>
      <c r="AA9" s="729"/>
      <c r="AB9" s="224"/>
      <c r="BD9" s="194"/>
      <c r="BE9" s="8"/>
      <c r="BF9" s="195"/>
      <c r="BG9" s="195"/>
      <c r="BH9" s="195"/>
      <c r="BI9" s="195"/>
      <c r="BJ9" s="195"/>
      <c r="BK9" s="195"/>
      <c r="BL9" s="195"/>
      <c r="BM9" s="195"/>
      <c r="BN9" s="195"/>
      <c r="BO9" s="195"/>
      <c r="BP9" s="195"/>
      <c r="BQ9" s="195"/>
      <c r="BR9" s="195"/>
      <c r="BS9" s="195"/>
      <c r="BT9" s="195"/>
      <c r="BU9" s="195"/>
      <c r="BV9" s="195"/>
      <c r="BW9" s="195"/>
      <c r="BX9" s="195"/>
      <c r="BY9" s="195"/>
      <c r="BZ9" s="195"/>
      <c r="CA9" s="197"/>
      <c r="GU9" s="224"/>
      <c r="GV9" s="224"/>
      <c r="GW9" s="224"/>
      <c r="GX9" s="224"/>
      <c r="GY9" s="224"/>
      <c r="GZ9" s="224"/>
      <c r="HA9" s="224"/>
      <c r="HB9" s="224"/>
      <c r="HC9" s="224"/>
      <c r="HD9" s="224"/>
      <c r="HE9" s="224"/>
      <c r="HF9" s="224"/>
      <c r="HG9" s="224"/>
      <c r="HH9" s="224"/>
      <c r="HI9" s="224"/>
      <c r="HJ9" s="224"/>
      <c r="HK9" s="224"/>
      <c r="HL9" s="224"/>
      <c r="HM9" s="224"/>
      <c r="HN9" s="224"/>
      <c r="HO9" s="224"/>
      <c r="HP9" s="224"/>
      <c r="HQ9" s="224"/>
      <c r="HR9" s="224"/>
      <c r="HS9" s="224"/>
      <c r="HT9" s="224"/>
      <c r="HU9" s="224"/>
      <c r="HV9" s="224"/>
      <c r="HW9" s="224"/>
      <c r="HX9" s="224"/>
      <c r="HY9" s="224"/>
      <c r="HZ9" s="224"/>
      <c r="IA9" s="224"/>
      <c r="IB9" s="224"/>
      <c r="IC9" s="224"/>
      <c r="ID9" s="224"/>
      <c r="IE9" s="224"/>
      <c r="IF9" s="224"/>
      <c r="IG9" s="224"/>
      <c r="IH9" s="224"/>
      <c r="II9" s="224"/>
      <c r="IJ9" s="224"/>
      <c r="IK9" s="224"/>
      <c r="IL9" s="224"/>
      <c r="IM9" s="224"/>
      <c r="IN9" s="224"/>
      <c r="IO9" s="224"/>
      <c r="IP9" s="224"/>
      <c r="IQ9" s="224"/>
      <c r="IR9" s="224"/>
      <c r="IS9" s="224"/>
      <c r="IT9" s="224"/>
      <c r="IU9" s="224"/>
      <c r="IV9" s="224"/>
      <c r="IW9" s="224"/>
      <c r="IX9" s="224"/>
      <c r="IY9" s="224"/>
      <c r="IZ9" s="224"/>
      <c r="JA9" s="224"/>
      <c r="JB9" s="224"/>
    </row>
    <row r="10" spans="1:262" s="94" customFormat="1" ht="18.7" customHeight="1" x14ac:dyDescent="0.3">
      <c r="A10" s="223"/>
      <c r="B10" s="248"/>
      <c r="C10" s="115" t="s">
        <v>11</v>
      </c>
      <c r="D10" s="115" t="s">
        <v>12</v>
      </c>
      <c r="E10" s="722"/>
      <c r="F10" s="710"/>
      <c r="G10" s="710"/>
      <c r="H10" s="710"/>
      <c r="I10" s="710"/>
      <c r="J10" s="710"/>
      <c r="K10" s="710"/>
      <c r="L10" s="710"/>
      <c r="M10" s="710"/>
      <c r="N10" s="710"/>
      <c r="O10" s="710"/>
      <c r="P10" s="714"/>
      <c r="Q10" s="304" t="s">
        <v>19</v>
      </c>
      <c r="R10" s="516" t="s">
        <v>0</v>
      </c>
      <c r="S10" s="730"/>
      <c r="T10" s="731"/>
      <c r="U10" s="731"/>
      <c r="V10" s="731"/>
      <c r="W10" s="732"/>
      <c r="X10" s="730"/>
      <c r="Y10" s="731"/>
      <c r="Z10" s="731"/>
      <c r="AA10" s="732"/>
      <c r="AB10" s="223"/>
      <c r="BD10" s="198"/>
      <c r="BE10" s="8"/>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8"/>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c r="IN10" s="223"/>
      <c r="IO10" s="223"/>
      <c r="IP10" s="223"/>
      <c r="IQ10" s="223"/>
      <c r="IR10" s="223"/>
      <c r="IS10" s="223"/>
      <c r="IT10" s="223"/>
      <c r="IU10" s="223"/>
      <c r="IV10" s="223"/>
      <c r="IW10" s="223"/>
      <c r="IX10" s="223"/>
      <c r="IY10" s="223"/>
      <c r="IZ10" s="223"/>
      <c r="JA10" s="223"/>
      <c r="JB10" s="223"/>
    </row>
    <row r="11" spans="1:262" s="258" customFormat="1" ht="16.5" customHeight="1" thickBot="1" x14ac:dyDescent="0.35">
      <c r="A11" s="255"/>
      <c r="B11" s="269" t="s">
        <v>366</v>
      </c>
      <c r="C11" s="638" t="s">
        <v>229</v>
      </c>
      <c r="D11" s="332" t="str">
        <f>DGET(BD2:BY11,"Description",C10:C11)</f>
        <v>Smart 6 no Zone LED</v>
      </c>
      <c r="E11" s="512">
        <f>DGET(BD2:BY11,"L1",C10:C11)</f>
        <v>250</v>
      </c>
      <c r="F11" s="513">
        <f>DGET(BD2:BY11,"L2",C10:C11)</f>
        <v>250</v>
      </c>
      <c r="G11" s="513">
        <f>DGET(BD2:BY11,"L3",C10:C11)</f>
        <v>250</v>
      </c>
      <c r="H11" s="513">
        <f>DGET(BD2:BY11,"L4",C10:C11)</f>
        <v>250</v>
      </c>
      <c r="I11" s="513">
        <f>DGET(BD2:BY11,"L5",C10:C11)</f>
        <v>0</v>
      </c>
      <c r="J11" s="513">
        <f>DGET(BD2:BY11,"L6",C10:C11)</f>
        <v>0</v>
      </c>
      <c r="K11" s="514">
        <f>DGET(BD2:BY11,"L7",C10:C11)</f>
        <v>0</v>
      </c>
      <c r="L11" s="513">
        <f>DGET(BD2:BY11,"L8",C10:C11)</f>
        <v>0</v>
      </c>
      <c r="M11" s="514">
        <f>DGET(BD2:BZ11,"L9",C10:C11)</f>
        <v>0</v>
      </c>
      <c r="N11" s="514">
        <f>DGET(BD2:BY11,"L9",C10:C11)</f>
        <v>0</v>
      </c>
      <c r="O11" s="514">
        <f>DGET(BD2:BZ11,"L11",C10:C11)</f>
        <v>0</v>
      </c>
      <c r="P11" s="522">
        <f>DGET(BD2:BY11,"L12",C10:C11)</f>
        <v>0</v>
      </c>
      <c r="Q11" s="517">
        <f>DGET(BD2:BY11,"C1",C10:C11)</f>
        <v>113</v>
      </c>
      <c r="R11" s="518">
        <f>DGET(BD2:BY11,"C2",C10:C11)</f>
        <v>125</v>
      </c>
      <c r="S11" s="706">
        <f>E45</f>
        <v>113</v>
      </c>
      <c r="T11" s="707"/>
      <c r="U11" s="707"/>
      <c r="V11" s="707"/>
      <c r="W11" s="708"/>
      <c r="X11" s="706">
        <f>F45</f>
        <v>125</v>
      </c>
      <c r="Y11" s="707"/>
      <c r="Z11" s="707"/>
      <c r="AA11" s="708"/>
      <c r="AB11" s="542"/>
      <c r="AC11" s="256"/>
      <c r="AD11" s="257">
        <f>E11</f>
        <v>250</v>
      </c>
      <c r="AE11" s="257" t="str">
        <f>C11</f>
        <v>Smart 6/0</v>
      </c>
      <c r="AF11" s="257" t="str">
        <f>D11</f>
        <v>Smart 6 no Zone LED</v>
      </c>
      <c r="AG11" s="257"/>
      <c r="AH11" s="256"/>
      <c r="AI11" s="256"/>
      <c r="BD11" s="259"/>
      <c r="BF11" s="260"/>
      <c r="BG11" s="260"/>
      <c r="BH11" s="260"/>
      <c r="BI11" s="260"/>
      <c r="BJ11" s="260"/>
      <c r="BK11" s="260"/>
      <c r="BL11" s="260"/>
      <c r="BM11" s="260"/>
      <c r="BN11" s="260"/>
      <c r="BO11" s="260"/>
      <c r="BP11" s="260"/>
      <c r="BQ11" s="260"/>
      <c r="BR11" s="260"/>
      <c r="BS11" s="260"/>
      <c r="BT11" s="260"/>
      <c r="BU11" s="260"/>
      <c r="BV11" s="260"/>
      <c r="BW11" s="260"/>
      <c r="BX11" s="260"/>
      <c r="BY11" s="260"/>
      <c r="BZ11" s="260"/>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c r="IU11" s="255"/>
      <c r="IV11" s="255"/>
      <c r="IW11" s="255"/>
      <c r="IX11" s="255"/>
      <c r="IY11" s="255"/>
      <c r="IZ11" s="255"/>
      <c r="JA11" s="255"/>
      <c r="JB11" s="255"/>
    </row>
    <row r="12" spans="1:262" ht="17.350000000000001" customHeight="1" thickBot="1" x14ac:dyDescent="0.35">
      <c r="B12" s="250"/>
      <c r="C12" s="251" t="s">
        <v>242</v>
      </c>
      <c r="D12" s="252">
        <f>VALUE(MID(D11,6,3))</f>
        <v>6</v>
      </c>
      <c r="E12" s="251" t="s">
        <v>307</v>
      </c>
      <c r="F12" s="251"/>
      <c r="G12" s="523"/>
      <c r="H12" s="254"/>
      <c r="I12" s="251">
        <f>IF(D12=6,4,IF(D12=10,8,12))</f>
        <v>4</v>
      </c>
      <c r="J12" s="251"/>
      <c r="K12" s="254"/>
      <c r="L12" s="254"/>
      <c r="M12" s="254"/>
      <c r="N12" s="254"/>
      <c r="O12" s="254"/>
      <c r="P12" s="524"/>
      <c r="Q12" s="251"/>
      <c r="R12" s="254"/>
      <c r="S12" s="251"/>
      <c r="T12" s="251"/>
      <c r="U12" s="251"/>
      <c r="V12" s="251"/>
      <c r="W12" s="251"/>
      <c r="X12" s="251"/>
      <c r="Y12" s="251"/>
      <c r="Z12" s="251"/>
      <c r="AA12" s="253"/>
      <c r="AB12" s="226"/>
    </row>
    <row r="13" spans="1:262" ht="36" customHeight="1" thickBot="1" x14ac:dyDescent="0.35">
      <c r="A13" s="8"/>
      <c r="B13" s="695" t="s">
        <v>363</v>
      </c>
      <c r="C13" s="696"/>
      <c r="D13" s="696"/>
      <c r="E13" s="696"/>
      <c r="F13" s="696"/>
      <c r="G13" s="697" t="s">
        <v>411</v>
      </c>
      <c r="H13" s="698"/>
      <c r="I13" s="698"/>
      <c r="J13" s="698"/>
      <c r="K13" s="698"/>
      <c r="L13" s="698"/>
      <c r="M13" s="698"/>
      <c r="N13" s="698"/>
      <c r="O13" s="698"/>
      <c r="P13" s="699"/>
      <c r="Q13" s="700" t="s">
        <v>367</v>
      </c>
      <c r="R13" s="701"/>
      <c r="S13" s="701"/>
      <c r="T13" s="701"/>
      <c r="U13" s="702"/>
      <c r="V13" s="703" t="s">
        <v>369</v>
      </c>
      <c r="W13" s="704"/>
      <c r="X13" s="704"/>
      <c r="Y13" s="704"/>
      <c r="Z13" s="704"/>
      <c r="AA13" s="705"/>
      <c r="AB13" s="226"/>
      <c r="AC13" s="249"/>
      <c r="AD13" s="249"/>
      <c r="AE13" s="249"/>
      <c r="AF13" s="249"/>
      <c r="AG13" s="249"/>
      <c r="AH13" s="249"/>
      <c r="AI13" s="249"/>
    </row>
    <row r="14" spans="1:262" ht="31.25" thickTop="1" x14ac:dyDescent="0.3">
      <c r="B14" s="264" t="s">
        <v>362</v>
      </c>
      <c r="C14" s="261" t="s">
        <v>364</v>
      </c>
      <c r="D14" s="262" t="s">
        <v>12</v>
      </c>
      <c r="E14" s="263" t="s">
        <v>250</v>
      </c>
      <c r="F14" s="263" t="s">
        <v>295</v>
      </c>
      <c r="G14" s="519"/>
      <c r="H14" s="270"/>
      <c r="I14" s="270"/>
      <c r="J14" s="270"/>
      <c r="K14" s="270"/>
      <c r="L14" s="270"/>
      <c r="M14" s="270"/>
      <c r="N14" s="270"/>
      <c r="O14" s="270"/>
      <c r="P14" s="520"/>
      <c r="Q14" s="273"/>
      <c r="R14" s="273"/>
      <c r="S14" s="273"/>
      <c r="T14" s="273"/>
      <c r="U14" s="274"/>
      <c r="V14" s="279"/>
      <c r="W14" s="540"/>
      <c r="X14" s="540"/>
      <c r="Y14" s="540"/>
      <c r="Z14" s="540"/>
      <c r="AA14" s="280"/>
    </row>
    <row r="15" spans="1:262" ht="18" customHeight="1" x14ac:dyDescent="0.3">
      <c r="B15" s="508" t="s">
        <v>243</v>
      </c>
      <c r="C15" s="644" t="s">
        <v>251</v>
      </c>
      <c r="D15" s="510" t="str">
        <f>DGET(Table2[],"Description",BC31:BC32)</f>
        <v>No Module Fitted</v>
      </c>
      <c r="E15" s="265">
        <f>DGET(Table2[],"IQ",BC31:BC32)</f>
        <v>0</v>
      </c>
      <c r="F15" s="265">
        <f>DGET(Table2[],"IALM",BC31:BC32)</f>
        <v>0</v>
      </c>
      <c r="G15" s="676" t="str">
        <f>IF(D15="Smart Multiloop - Alarm Circuit Module","Add Load in mA","")</f>
        <v/>
      </c>
      <c r="H15" s="677"/>
      <c r="I15" s="677"/>
      <c r="J15" s="677"/>
      <c r="K15" s="271" t="str">
        <f>IF(G15="Add Load in mA", "&gt;","")</f>
        <v/>
      </c>
      <c r="L15" s="672"/>
      <c r="M15" s="673"/>
      <c r="N15" s="711" t="str">
        <f>IF(G15="Add Load in ma",IF(L15&lt;1001,"OK","Too Big"),IF(L15&gt;0,"BAD LOAD",""))</f>
        <v/>
      </c>
      <c r="O15" s="712"/>
      <c r="P15" s="520"/>
      <c r="Q15" s="273"/>
      <c r="R15" s="273"/>
      <c r="S15" s="273"/>
      <c r="T15" s="273"/>
      <c r="U15" s="274"/>
      <c r="V15" s="281"/>
      <c r="W15" s="220"/>
      <c r="X15" s="220"/>
      <c r="Y15" s="220"/>
      <c r="Z15" s="220"/>
      <c r="AA15" s="282"/>
      <c r="AB15" s="290"/>
      <c r="AI15" s="8"/>
      <c r="BD15" s="8" t="s">
        <v>258</v>
      </c>
      <c r="BE15" s="8" t="s">
        <v>259</v>
      </c>
      <c r="BF15" s="8" t="s">
        <v>260</v>
      </c>
      <c r="BG15" s="8" t="s">
        <v>261</v>
      </c>
      <c r="BH15" s="8" t="s">
        <v>262</v>
      </c>
      <c r="BI15" s="8" t="s">
        <v>263</v>
      </c>
      <c r="BJ15" s="8" t="s">
        <v>264</v>
      </c>
    </row>
    <row r="16" spans="1:262" ht="18" customHeight="1" thickBot="1" x14ac:dyDescent="0.35">
      <c r="B16" s="508" t="s">
        <v>244</v>
      </c>
      <c r="C16" s="644" t="s">
        <v>251</v>
      </c>
      <c r="D16" s="510" t="str">
        <f>DGET(Table2[],"Description",BC33:BC34)</f>
        <v>No Module Fitted</v>
      </c>
      <c r="E16" s="265">
        <f>DGET(Table2[],"IQ",BC33:BC34)</f>
        <v>0</v>
      </c>
      <c r="F16" s="265">
        <f>DGET(Table2[],"IALM",BC33:BC34)</f>
        <v>0</v>
      </c>
      <c r="G16" s="676" t="str">
        <f t="shared" ref="G16:G40" si="0">IF(D16="Smart Multiloop - Alarm Circuit Module","Add Load in mA","")</f>
        <v/>
      </c>
      <c r="H16" s="677"/>
      <c r="I16" s="677"/>
      <c r="J16" s="677"/>
      <c r="K16" s="271" t="str">
        <f t="shared" ref="K16:K40" si="1">IF(G16="Add Load in mA", "&gt;","")</f>
        <v/>
      </c>
      <c r="L16" s="672"/>
      <c r="M16" s="673"/>
      <c r="N16" s="711" t="str">
        <f t="shared" ref="N16:N40" si="2">IF(G16="Add Load in ma",IF(L16&lt;1001,"OK","Too Big"),IF(L16&gt;0,"BAD LOAD",""))</f>
        <v/>
      </c>
      <c r="O16" s="712"/>
      <c r="P16" s="520"/>
      <c r="Q16" s="273"/>
      <c r="R16" s="275" t="str">
        <f t="shared" ref="R16:R24" si="3">BV31</f>
        <v xml:space="preserve">Module </v>
      </c>
      <c r="S16" s="275"/>
      <c r="T16" s="275" t="str">
        <f t="shared" ref="T16:T24" si="4">BW31</f>
        <v>Quantity</v>
      </c>
      <c r="U16" s="274"/>
      <c r="V16" s="649" t="s">
        <v>370</v>
      </c>
      <c r="W16" s="650"/>
      <c r="X16" s="650"/>
      <c r="Y16" s="650"/>
      <c r="Z16" s="650"/>
      <c r="AA16" s="651"/>
      <c r="AB16" s="290"/>
      <c r="AI16" s="8"/>
      <c r="BD16" s="8" t="s">
        <v>249</v>
      </c>
      <c r="BE16" s="8" t="s">
        <v>12</v>
      </c>
      <c r="BF16" s="8" t="s">
        <v>250</v>
      </c>
      <c r="BG16" s="8" t="s">
        <v>296</v>
      </c>
      <c r="BH16" s="8" t="s">
        <v>255</v>
      </c>
      <c r="BI16" s="8" t="s">
        <v>256</v>
      </c>
      <c r="BJ16" s="8" t="s">
        <v>257</v>
      </c>
    </row>
    <row r="17" spans="2:75" ht="18" customHeight="1" x14ac:dyDescent="0.3">
      <c r="B17" s="508" t="s">
        <v>245</v>
      </c>
      <c r="C17" s="644" t="s">
        <v>251</v>
      </c>
      <c r="D17" s="510" t="str">
        <f>DGET(Table2[],"Description",BC35:BC36)</f>
        <v>No Module Fitted</v>
      </c>
      <c r="E17" s="265">
        <f>DGET(Table2[],"IQ",BC35:BC36)</f>
        <v>0</v>
      </c>
      <c r="F17" s="265">
        <f>DGET(Table2[],"IALM",BC35:BC36)</f>
        <v>0</v>
      </c>
      <c r="G17" s="676" t="str">
        <f t="shared" si="0"/>
        <v/>
      </c>
      <c r="H17" s="677"/>
      <c r="I17" s="677"/>
      <c r="J17" s="677"/>
      <c r="K17" s="271" t="str">
        <f t="shared" si="1"/>
        <v/>
      </c>
      <c r="L17" s="672"/>
      <c r="M17" s="673"/>
      <c r="N17" s="711" t="str">
        <f t="shared" si="2"/>
        <v/>
      </c>
      <c r="O17" s="712"/>
      <c r="P17" s="520"/>
      <c r="Q17" s="273"/>
      <c r="R17" s="719" t="str">
        <f t="shared" si="3"/>
        <v>SCM-LCM</v>
      </c>
      <c r="S17" s="719"/>
      <c r="T17" s="273">
        <f t="shared" si="4"/>
        <v>0</v>
      </c>
      <c r="U17" s="274"/>
      <c r="V17" s="281"/>
      <c r="W17" s="543" t="s">
        <v>366</v>
      </c>
      <c r="X17" s="652">
        <v>24</v>
      </c>
      <c r="Y17" s="653"/>
      <c r="Z17" s="656" t="s">
        <v>371</v>
      </c>
      <c r="AA17" s="282"/>
      <c r="AB17" s="290"/>
      <c r="AI17" s="8"/>
      <c r="BD17" s="8" t="s">
        <v>251</v>
      </c>
      <c r="BE17" s="8" t="s">
        <v>252</v>
      </c>
      <c r="BF17" s="8">
        <v>0</v>
      </c>
      <c r="BG17" s="8">
        <v>0</v>
      </c>
    </row>
    <row r="18" spans="2:75" ht="18" customHeight="1" thickBot="1" x14ac:dyDescent="0.35">
      <c r="B18" s="508" t="s">
        <v>246</v>
      </c>
      <c r="C18" s="644" t="s">
        <v>251</v>
      </c>
      <c r="D18" s="510" t="str">
        <f>DGET(Table2[],"Description",BC37:BC38)</f>
        <v>No Module Fitted</v>
      </c>
      <c r="E18" s="265">
        <f>DGET(Table2[],"IQ",BC37:BC38)</f>
        <v>0</v>
      </c>
      <c r="F18" s="265">
        <f>DGET(Table2[],"IALM",BC37:BC38)</f>
        <v>0</v>
      </c>
      <c r="G18" s="676" t="str">
        <f t="shared" si="0"/>
        <v/>
      </c>
      <c r="H18" s="677"/>
      <c r="I18" s="677"/>
      <c r="J18" s="677"/>
      <c r="K18" s="271" t="str">
        <f t="shared" si="1"/>
        <v/>
      </c>
      <c r="L18" s="672"/>
      <c r="M18" s="673"/>
      <c r="N18" s="711" t="str">
        <f t="shared" si="2"/>
        <v/>
      </c>
      <c r="O18" s="712"/>
      <c r="P18" s="520"/>
      <c r="Q18" s="273"/>
      <c r="R18" s="720" t="str">
        <f t="shared" si="3"/>
        <v>SCM-ACM</v>
      </c>
      <c r="S18" s="720"/>
      <c r="T18" s="273">
        <f t="shared" si="4"/>
        <v>0</v>
      </c>
      <c r="U18" s="274"/>
      <c r="V18" s="281"/>
      <c r="W18" s="283"/>
      <c r="X18" s="654"/>
      <c r="Y18" s="655"/>
      <c r="Z18" s="656"/>
      <c r="AA18" s="282"/>
      <c r="AB18" s="290"/>
      <c r="AI18" s="8"/>
      <c r="BD18" s="8" t="s">
        <v>241</v>
      </c>
      <c r="BE18" s="8" t="s">
        <v>287</v>
      </c>
      <c r="BF18" s="8">
        <v>58.1</v>
      </c>
      <c r="BG18" s="8">
        <v>58.1</v>
      </c>
      <c r="BH18" s="8">
        <v>2</v>
      </c>
      <c r="BI18" s="8">
        <v>4</v>
      </c>
      <c r="BJ18" s="8">
        <v>8</v>
      </c>
    </row>
    <row r="19" spans="2:75" ht="18" customHeight="1" x14ac:dyDescent="0.3">
      <c r="B19" s="508" t="s">
        <v>247</v>
      </c>
      <c r="C19" s="644" t="s">
        <v>251</v>
      </c>
      <c r="D19" s="510" t="str">
        <f>DGET(Table2[],"Description",BC39:BC40)</f>
        <v>No Module Fitted</v>
      </c>
      <c r="E19" s="265">
        <f>DGET(Table2[],"IQ",BC39:BC40)</f>
        <v>0</v>
      </c>
      <c r="F19" s="265">
        <f>DGET(Table2[],"IALM",BC39:BC40)</f>
        <v>0</v>
      </c>
      <c r="G19" s="676" t="str">
        <f t="shared" si="0"/>
        <v/>
      </c>
      <c r="H19" s="677"/>
      <c r="I19" s="677"/>
      <c r="J19" s="677"/>
      <c r="K19" s="271" t="str">
        <f t="shared" si="1"/>
        <v/>
      </c>
      <c r="L19" s="672"/>
      <c r="M19" s="673"/>
      <c r="N19" s="711" t="str">
        <f t="shared" si="2"/>
        <v/>
      </c>
      <c r="O19" s="712"/>
      <c r="P19" s="520"/>
      <c r="Q19" s="273"/>
      <c r="R19" s="720" t="str">
        <f t="shared" si="3"/>
        <v>SCM-ZMM</v>
      </c>
      <c r="S19" s="720"/>
      <c r="T19" s="273">
        <f t="shared" si="4"/>
        <v>0</v>
      </c>
      <c r="U19" s="274"/>
      <c r="V19" s="281"/>
      <c r="W19" s="220"/>
      <c r="X19" s="220"/>
      <c r="Y19" s="220"/>
      <c r="Z19" s="220"/>
      <c r="AA19" s="282"/>
      <c r="AB19" s="290"/>
      <c r="AI19" s="8"/>
      <c r="BD19" s="8" t="s">
        <v>253</v>
      </c>
      <c r="BE19" s="8" t="s">
        <v>288</v>
      </c>
      <c r="BF19" s="8">
        <v>23.3</v>
      </c>
      <c r="BG19" s="8">
        <v>54.3</v>
      </c>
      <c r="BH19" s="8">
        <v>6</v>
      </c>
      <c r="BI19" s="8">
        <v>10</v>
      </c>
      <c r="BJ19" s="8">
        <v>26</v>
      </c>
    </row>
    <row r="20" spans="2:75" ht="18" customHeight="1" x14ac:dyDescent="0.3">
      <c r="B20" s="508" t="s">
        <v>248</v>
      </c>
      <c r="C20" s="644" t="s">
        <v>251</v>
      </c>
      <c r="D20" s="510" t="str">
        <f>DGET(Table2[],"Description",BC43:BC44)</f>
        <v>No Module Fitted</v>
      </c>
      <c r="E20" s="265">
        <f>DGET(Table2[],"IQ",BC43:BC44)</f>
        <v>0</v>
      </c>
      <c r="F20" s="265">
        <f>DGET(Table2[],"IALM",BC43:BC44)</f>
        <v>0</v>
      </c>
      <c r="G20" s="676" t="str">
        <f t="shared" si="0"/>
        <v/>
      </c>
      <c r="H20" s="677"/>
      <c r="I20" s="677"/>
      <c r="J20" s="677"/>
      <c r="K20" s="271" t="str">
        <f t="shared" si="1"/>
        <v/>
      </c>
      <c r="L20" s="672"/>
      <c r="M20" s="673"/>
      <c r="N20" s="711" t="str">
        <f t="shared" si="2"/>
        <v/>
      </c>
      <c r="O20" s="712"/>
      <c r="P20" s="520"/>
      <c r="Q20" s="273"/>
      <c r="R20" s="720" t="str">
        <f t="shared" si="3"/>
        <v>SCM-MIM</v>
      </c>
      <c r="S20" s="720"/>
      <c r="T20" s="273">
        <f t="shared" si="4"/>
        <v>0</v>
      </c>
      <c r="U20" s="274"/>
      <c r="V20" s="281"/>
      <c r="W20" s="220"/>
      <c r="X20" s="220"/>
      <c r="Y20" s="220"/>
      <c r="Z20" s="220"/>
      <c r="AA20" s="282"/>
      <c r="AB20" s="290"/>
      <c r="AI20" s="8"/>
      <c r="BD20" s="8" t="s">
        <v>236</v>
      </c>
      <c r="BE20" s="8" t="s">
        <v>289</v>
      </c>
      <c r="BF20" s="8">
        <v>51.2</v>
      </c>
      <c r="BG20" s="8">
        <v>51.2</v>
      </c>
      <c r="BH20" s="8">
        <v>6</v>
      </c>
      <c r="BI20" s="8">
        <v>10</v>
      </c>
      <c r="BJ20" s="8">
        <v>26</v>
      </c>
    </row>
    <row r="21" spans="2:75" ht="18" customHeight="1" thickBot="1" x14ac:dyDescent="0.35">
      <c r="B21" s="508" t="str">
        <f>IF($D$12&gt;6,"Port 7","")</f>
        <v/>
      </c>
      <c r="C21" s="644" t="s">
        <v>251</v>
      </c>
      <c r="D21" s="510" t="str">
        <f>DGET(Table2[],"Description",BC45:BC46)</f>
        <v>No Module Fitted</v>
      </c>
      <c r="E21" s="265">
        <f>DGET(Table2[],"IQ",BC45:BC46)</f>
        <v>0</v>
      </c>
      <c r="F21" s="265">
        <f>DGET(Table2[],"IALM",BC45:BC46)</f>
        <v>0</v>
      </c>
      <c r="G21" s="676" t="str">
        <f t="shared" si="0"/>
        <v/>
      </c>
      <c r="H21" s="677"/>
      <c r="I21" s="677"/>
      <c r="J21" s="677"/>
      <c r="K21" s="271" t="str">
        <f t="shared" si="1"/>
        <v/>
      </c>
      <c r="L21" s="672"/>
      <c r="M21" s="673"/>
      <c r="N21" s="711" t="str">
        <f t="shared" si="2"/>
        <v/>
      </c>
      <c r="O21" s="712"/>
      <c r="P21" s="520"/>
      <c r="Q21" s="273"/>
      <c r="R21" s="720" t="str">
        <f t="shared" si="3"/>
        <v>SCM-RM</v>
      </c>
      <c r="S21" s="720"/>
      <c r="T21" s="273">
        <f t="shared" si="4"/>
        <v>0</v>
      </c>
      <c r="U21" s="274"/>
      <c r="V21" s="649" t="s">
        <v>372</v>
      </c>
      <c r="W21" s="650"/>
      <c r="X21" s="650"/>
      <c r="Y21" s="650"/>
      <c r="Z21" s="650"/>
      <c r="AA21" s="651"/>
      <c r="AB21" s="290"/>
      <c r="AI21" s="8"/>
      <c r="BD21" s="8" t="s">
        <v>237</v>
      </c>
      <c r="BE21" s="8" t="s">
        <v>290</v>
      </c>
      <c r="BF21" s="8">
        <v>48.6</v>
      </c>
      <c r="BG21" s="8">
        <v>48.6</v>
      </c>
      <c r="BH21" s="8">
        <v>6</v>
      </c>
      <c r="BI21" s="8">
        <v>10</v>
      </c>
      <c r="BJ21" s="8">
        <v>26</v>
      </c>
    </row>
    <row r="22" spans="2:75" ht="18" customHeight="1" x14ac:dyDescent="0.3">
      <c r="B22" s="508" t="str">
        <f>IF($D$12&gt;6,"Port 8","")</f>
        <v/>
      </c>
      <c r="C22" s="644" t="s">
        <v>251</v>
      </c>
      <c r="D22" s="510" t="str">
        <f>DGET(Table2[],"Description",BC48:BC49)</f>
        <v>No Module Fitted</v>
      </c>
      <c r="E22" s="265">
        <f>DGET(Table2[],"IQ",BC48:BC49)</f>
        <v>0</v>
      </c>
      <c r="F22" s="265">
        <f>DGET(Table2[],"IALM",BC48:BC49)</f>
        <v>0</v>
      </c>
      <c r="G22" s="676" t="str">
        <f t="shared" si="0"/>
        <v/>
      </c>
      <c r="H22" s="677"/>
      <c r="I22" s="677"/>
      <c r="J22" s="677"/>
      <c r="K22" s="271" t="str">
        <f t="shared" si="1"/>
        <v/>
      </c>
      <c r="L22" s="672"/>
      <c r="M22" s="673"/>
      <c r="N22" s="711" t="str">
        <f t="shared" si="2"/>
        <v/>
      </c>
      <c r="O22" s="712"/>
      <c r="P22" s="520"/>
      <c r="Q22" s="273"/>
      <c r="R22" s="720" t="str">
        <f t="shared" si="3"/>
        <v>SCM-NM</v>
      </c>
      <c r="S22" s="720"/>
      <c r="T22" s="273">
        <f t="shared" si="4"/>
        <v>0</v>
      </c>
      <c r="U22" s="274"/>
      <c r="V22" s="281"/>
      <c r="W22" s="220"/>
      <c r="X22" s="652">
        <v>0.5</v>
      </c>
      <c r="Y22" s="653"/>
      <c r="Z22" s="656" t="s">
        <v>371</v>
      </c>
      <c r="AA22" s="282"/>
      <c r="AB22" s="290"/>
      <c r="AI22" s="8"/>
      <c r="BD22" s="8" t="s">
        <v>238</v>
      </c>
      <c r="BE22" s="8" t="s">
        <v>291</v>
      </c>
      <c r="BF22" s="8">
        <v>17.2</v>
      </c>
      <c r="BG22" s="8">
        <v>79.8</v>
      </c>
      <c r="BH22" s="8">
        <v>6</v>
      </c>
      <c r="BI22" s="8">
        <v>10</v>
      </c>
      <c r="BJ22" s="8">
        <v>26</v>
      </c>
    </row>
    <row r="23" spans="2:75" ht="18" customHeight="1" thickBot="1" x14ac:dyDescent="0.35">
      <c r="B23" s="508" t="str">
        <f>IF($D$12&gt;6,"Port 9","")</f>
        <v/>
      </c>
      <c r="C23" s="644" t="s">
        <v>251</v>
      </c>
      <c r="D23" s="510" t="str">
        <f>DGET(Table2[],"Description",BC50:BC51)</f>
        <v>No Module Fitted</v>
      </c>
      <c r="E23" s="265">
        <f>DGET(Table2[],"IQ",BC50:BC51)</f>
        <v>0</v>
      </c>
      <c r="F23" s="265">
        <f>DGET(Table2[],"IALM",BC50:BC51)</f>
        <v>0</v>
      </c>
      <c r="G23" s="676" t="str">
        <f t="shared" si="0"/>
        <v/>
      </c>
      <c r="H23" s="677"/>
      <c r="I23" s="677"/>
      <c r="J23" s="677"/>
      <c r="K23" s="271" t="str">
        <f t="shared" si="1"/>
        <v/>
      </c>
      <c r="L23" s="672"/>
      <c r="M23" s="673"/>
      <c r="N23" s="711" t="str">
        <f t="shared" si="2"/>
        <v/>
      </c>
      <c r="O23" s="712"/>
      <c r="P23" s="520"/>
      <c r="Q23" s="273"/>
      <c r="R23" s="720" t="str">
        <f t="shared" si="3"/>
        <v>SCM-PM</v>
      </c>
      <c r="S23" s="720"/>
      <c r="T23" s="273">
        <f t="shared" si="4"/>
        <v>0</v>
      </c>
      <c r="U23" s="274"/>
      <c r="V23" s="281"/>
      <c r="W23" s="220"/>
      <c r="X23" s="654"/>
      <c r="Y23" s="655"/>
      <c r="Z23" s="656"/>
      <c r="AA23" s="282"/>
      <c r="AB23" s="290"/>
      <c r="AI23" s="8"/>
      <c r="BD23" s="8" t="s">
        <v>240</v>
      </c>
      <c r="BE23" s="8" t="s">
        <v>292</v>
      </c>
      <c r="BF23" s="8">
        <v>28.7</v>
      </c>
      <c r="BG23" s="8">
        <v>28.7</v>
      </c>
      <c r="BH23" s="8">
        <v>1</v>
      </c>
      <c r="BI23" s="8">
        <v>1</v>
      </c>
      <c r="BJ23" s="8">
        <v>1</v>
      </c>
    </row>
    <row r="24" spans="2:75" ht="18" customHeight="1" x14ac:dyDescent="0.3">
      <c r="B24" s="508" t="str">
        <f>IF($D$12&gt;6,"Port 10","")</f>
        <v/>
      </c>
      <c r="C24" s="644" t="s">
        <v>251</v>
      </c>
      <c r="D24" s="510" t="str">
        <f>DGET(Table2[],"Description",BC52:BC53)</f>
        <v>No Module Fitted</v>
      </c>
      <c r="E24" s="265">
        <f>DGET(Table2[],"IQ",BC52:BC53)</f>
        <v>0</v>
      </c>
      <c r="F24" s="265">
        <f>DGET(Table2[],"IALM",BC52:BC53)</f>
        <v>0</v>
      </c>
      <c r="G24" s="676" t="str">
        <f t="shared" si="0"/>
        <v/>
      </c>
      <c r="H24" s="677"/>
      <c r="I24" s="677"/>
      <c r="J24" s="677"/>
      <c r="K24" s="271" t="str">
        <f t="shared" si="1"/>
        <v/>
      </c>
      <c r="L24" s="672"/>
      <c r="M24" s="673"/>
      <c r="N24" s="711" t="str">
        <f t="shared" si="2"/>
        <v/>
      </c>
      <c r="O24" s="712"/>
      <c r="P24" s="520"/>
      <c r="Q24" s="273"/>
      <c r="R24" s="720" t="str">
        <f t="shared" si="3"/>
        <v>SCM-LAN</v>
      </c>
      <c r="S24" s="720"/>
      <c r="T24" s="273">
        <f t="shared" si="4"/>
        <v>0</v>
      </c>
      <c r="U24" s="274"/>
      <c r="V24" s="281"/>
      <c r="W24" s="220"/>
      <c r="X24" s="220"/>
      <c r="Y24" s="220"/>
      <c r="Z24" s="220"/>
      <c r="AA24" s="282"/>
      <c r="AB24" s="290"/>
      <c r="AI24" s="8"/>
      <c r="BD24" s="8" t="s">
        <v>239</v>
      </c>
      <c r="BE24" s="8" t="s">
        <v>294</v>
      </c>
      <c r="BF24" s="8">
        <v>41.2</v>
      </c>
      <c r="BG24" s="8">
        <v>41.2</v>
      </c>
      <c r="BH24" s="8">
        <v>1</v>
      </c>
      <c r="BI24" s="8">
        <v>1</v>
      </c>
      <c r="BJ24" s="8">
        <v>1</v>
      </c>
    </row>
    <row r="25" spans="2:75" ht="18" customHeight="1" x14ac:dyDescent="0.3">
      <c r="B25" s="508" t="str">
        <f>IF($D$12&gt;10,"Port 11","")</f>
        <v/>
      </c>
      <c r="C25" s="644" t="s">
        <v>251</v>
      </c>
      <c r="D25" s="510" t="str">
        <f>DGET(Table2[],"Description",BC54:BC55)</f>
        <v>No Module Fitted</v>
      </c>
      <c r="E25" s="265">
        <f>DGET(Table2[],"IQ",BC54:BC55)</f>
        <v>0</v>
      </c>
      <c r="F25" s="265">
        <f>DGET(Table2[],"IALM",BC54:BC55)</f>
        <v>0</v>
      </c>
      <c r="G25" s="676" t="str">
        <f t="shared" si="0"/>
        <v/>
      </c>
      <c r="H25" s="677"/>
      <c r="I25" s="677"/>
      <c r="J25" s="677"/>
      <c r="K25" s="271" t="str">
        <f t="shared" si="1"/>
        <v/>
      </c>
      <c r="L25" s="672"/>
      <c r="M25" s="673"/>
      <c r="N25" s="711" t="str">
        <f t="shared" si="2"/>
        <v/>
      </c>
      <c r="O25" s="712"/>
      <c r="P25" s="520"/>
      <c r="Q25" s="273"/>
      <c r="R25" s="273"/>
      <c r="S25" s="273"/>
      <c r="T25" s="273"/>
      <c r="U25" s="274"/>
      <c r="V25" s="281"/>
      <c r="W25" s="220"/>
      <c r="X25" s="220"/>
      <c r="Y25" s="220"/>
      <c r="Z25" s="220"/>
      <c r="AA25" s="282"/>
      <c r="AB25" s="290"/>
      <c r="AI25" s="8"/>
      <c r="BD25" s="8" t="s">
        <v>254</v>
      </c>
      <c r="BE25" s="8" t="s">
        <v>293</v>
      </c>
      <c r="BF25" s="8">
        <v>46.5</v>
      </c>
      <c r="BG25" s="8">
        <v>46.5</v>
      </c>
      <c r="BH25" s="8">
        <v>1</v>
      </c>
      <c r="BI25" s="8">
        <v>1</v>
      </c>
      <c r="BJ25" s="8">
        <v>1</v>
      </c>
    </row>
    <row r="26" spans="2:75" ht="18" customHeight="1" x14ac:dyDescent="0.3">
      <c r="B26" s="508" t="str">
        <f>IF($D$12&gt;10,"Port 12","")</f>
        <v/>
      </c>
      <c r="C26" s="644" t="s">
        <v>251</v>
      </c>
      <c r="D26" s="510" t="str">
        <f>DGET(Table2[],"Description",BC56:BC57)</f>
        <v>No Module Fitted</v>
      </c>
      <c r="E26" s="265">
        <f>DGET(Table2[],"IQ",BC56:BC57)</f>
        <v>0</v>
      </c>
      <c r="F26" s="265">
        <f>DGET(Table2[],"IALM",BC56:BC57)</f>
        <v>0</v>
      </c>
      <c r="G26" s="676" t="str">
        <f t="shared" si="0"/>
        <v/>
      </c>
      <c r="H26" s="677"/>
      <c r="I26" s="677"/>
      <c r="J26" s="677"/>
      <c r="K26" s="271" t="str">
        <f t="shared" si="1"/>
        <v/>
      </c>
      <c r="L26" s="672"/>
      <c r="M26" s="673"/>
      <c r="N26" s="711" t="str">
        <f t="shared" si="2"/>
        <v/>
      </c>
      <c r="O26" s="712"/>
      <c r="P26" s="520"/>
      <c r="Q26" s="276"/>
      <c r="R26" s="276" t="s">
        <v>368</v>
      </c>
      <c r="S26" s="273"/>
      <c r="T26" s="273">
        <f>BW43</f>
        <v>0</v>
      </c>
      <c r="U26" s="274"/>
      <c r="V26" s="657"/>
      <c r="W26" s="658"/>
      <c r="X26" s="658"/>
      <c r="Y26" s="658"/>
      <c r="Z26" s="658"/>
      <c r="AA26" s="659"/>
      <c r="AB26" s="290"/>
      <c r="AI26" s="8"/>
    </row>
    <row r="27" spans="2:75" ht="18" customHeight="1" x14ac:dyDescent="0.3">
      <c r="B27" s="508" t="str">
        <f>IF($D$12&gt;10,"Port 13","")</f>
        <v/>
      </c>
      <c r="C27" s="644" t="s">
        <v>251</v>
      </c>
      <c r="D27" s="510" t="str">
        <f>DGET(Table2[],"Description",BC58:BC59)</f>
        <v>No Module Fitted</v>
      </c>
      <c r="E27" s="265">
        <f>DGET(Table2[],"IQ",BC58:BC59)</f>
        <v>0</v>
      </c>
      <c r="F27" s="265">
        <f>DGET(Table2[],"IALM",BC58:BC59)</f>
        <v>0</v>
      </c>
      <c r="G27" s="676" t="str">
        <f t="shared" si="0"/>
        <v/>
      </c>
      <c r="H27" s="677"/>
      <c r="I27" s="677"/>
      <c r="J27" s="677"/>
      <c r="K27" s="271" t="str">
        <f t="shared" si="1"/>
        <v/>
      </c>
      <c r="L27" s="672"/>
      <c r="M27" s="673"/>
      <c r="N27" s="711" t="str">
        <f t="shared" si="2"/>
        <v/>
      </c>
      <c r="O27" s="712"/>
      <c r="P27" s="520"/>
      <c r="Q27" s="273"/>
      <c r="R27" s="273"/>
      <c r="S27" s="273"/>
      <c r="T27" s="273"/>
      <c r="U27" s="274"/>
      <c r="V27" s="281"/>
      <c r="W27" s="220"/>
      <c r="X27" s="660"/>
      <c r="Y27" s="660"/>
      <c r="Z27" s="661"/>
      <c r="AA27" s="282"/>
      <c r="AB27" s="290"/>
      <c r="AI27" s="8"/>
    </row>
    <row r="28" spans="2:75" ht="18" customHeight="1" x14ac:dyDescent="0.3">
      <c r="B28" s="508" t="str">
        <f>IF($D$12&gt;10,"Port 14","")</f>
        <v/>
      </c>
      <c r="C28" s="644" t="s">
        <v>251</v>
      </c>
      <c r="D28" s="510" t="str">
        <f>DGET(Table2[],"Description",BC60:BC61)</f>
        <v>No Module Fitted</v>
      </c>
      <c r="E28" s="265">
        <f>DGET(Table2[],"IQ",BC60:BC61)</f>
        <v>0</v>
      </c>
      <c r="F28" s="265">
        <f>DGET(Table2[],"IALM",BC60:BC61)</f>
        <v>0</v>
      </c>
      <c r="G28" s="676" t="str">
        <f t="shared" si="0"/>
        <v/>
      </c>
      <c r="H28" s="677"/>
      <c r="I28" s="677"/>
      <c r="J28" s="677"/>
      <c r="K28" s="271" t="str">
        <f t="shared" si="1"/>
        <v/>
      </c>
      <c r="L28" s="672"/>
      <c r="M28" s="673"/>
      <c r="N28" s="711" t="str">
        <f t="shared" si="2"/>
        <v/>
      </c>
      <c r="O28" s="712"/>
      <c r="P28" s="520"/>
      <c r="Q28" s="273"/>
      <c r="R28" s="273"/>
      <c r="S28" s="273"/>
      <c r="T28" s="273"/>
      <c r="U28" s="274"/>
      <c r="V28" s="281"/>
      <c r="W28" s="220"/>
      <c r="X28" s="660"/>
      <c r="Y28" s="660"/>
      <c r="Z28" s="661"/>
      <c r="AA28" s="282"/>
      <c r="AB28" s="290"/>
      <c r="AI28" s="8"/>
    </row>
    <row r="29" spans="2:75" ht="18" customHeight="1" x14ac:dyDescent="0.3">
      <c r="B29" s="508" t="str">
        <f>IF($D$12&gt;10,"Port 15","")</f>
        <v/>
      </c>
      <c r="C29" s="644" t="s">
        <v>251</v>
      </c>
      <c r="D29" s="510" t="str">
        <f>DGET(Table2[],"Description",BC62:BC63)</f>
        <v>No Module Fitted</v>
      </c>
      <c r="E29" s="265">
        <f>DGET(Table2[],"IQ",BC62:BC63)</f>
        <v>0</v>
      </c>
      <c r="F29" s="265">
        <f>DGET(Table2[],"IALM",BC62:BC63)</f>
        <v>0</v>
      </c>
      <c r="G29" s="676" t="str">
        <f t="shared" si="0"/>
        <v/>
      </c>
      <c r="H29" s="677"/>
      <c r="I29" s="677"/>
      <c r="J29" s="677"/>
      <c r="K29" s="271" t="str">
        <f t="shared" si="1"/>
        <v/>
      </c>
      <c r="L29" s="672"/>
      <c r="M29" s="673"/>
      <c r="N29" s="711" t="str">
        <f t="shared" si="2"/>
        <v/>
      </c>
      <c r="O29" s="712"/>
      <c r="P29" s="520"/>
      <c r="Q29" s="273"/>
      <c r="R29" s="273"/>
      <c r="S29" s="273"/>
      <c r="T29" s="273"/>
      <c r="U29" s="274"/>
      <c r="V29" s="281"/>
      <c r="W29" s="220"/>
      <c r="X29" s="220"/>
      <c r="Y29" s="220"/>
      <c r="Z29" s="220"/>
      <c r="AA29" s="282"/>
      <c r="AB29" s="290"/>
      <c r="AI29" s="8"/>
      <c r="BC29" s="8" t="s">
        <v>265</v>
      </c>
      <c r="BF29" s="8" t="s">
        <v>300</v>
      </c>
      <c r="BV29" s="8" t="s">
        <v>302</v>
      </c>
    </row>
    <row r="30" spans="2:75" ht="18" customHeight="1" x14ac:dyDescent="0.3">
      <c r="B30" s="508" t="str">
        <f>IF($D$12&gt;10,"Port 16","")</f>
        <v/>
      </c>
      <c r="C30" s="644" t="s">
        <v>251</v>
      </c>
      <c r="D30" s="510" t="str">
        <f>DGET(Table2[],"Description",BC64:BC65)</f>
        <v>No Module Fitted</v>
      </c>
      <c r="E30" s="265">
        <f>DGET(Table2[],"IQ",BC64:BC65)</f>
        <v>0</v>
      </c>
      <c r="F30" s="265">
        <f>DGET(Table2[],"IALM",BC64:BC65)</f>
        <v>0</v>
      </c>
      <c r="G30" s="676" t="str">
        <f t="shared" si="0"/>
        <v/>
      </c>
      <c r="H30" s="677"/>
      <c r="I30" s="677"/>
      <c r="J30" s="677"/>
      <c r="K30" s="271" t="str">
        <f t="shared" si="1"/>
        <v/>
      </c>
      <c r="L30" s="672"/>
      <c r="M30" s="673"/>
      <c r="N30" s="711" t="str">
        <f t="shared" si="2"/>
        <v/>
      </c>
      <c r="O30" s="712"/>
      <c r="P30" s="520"/>
      <c r="Q30" s="273"/>
      <c r="R30" s="273"/>
      <c r="S30" s="273"/>
      <c r="T30" s="273"/>
      <c r="U30" s="274"/>
      <c r="V30" s="281"/>
      <c r="W30" s="220"/>
      <c r="X30" s="220"/>
      <c r="Y30" s="220"/>
      <c r="Z30" s="220"/>
      <c r="AA30" s="282"/>
      <c r="AB30" s="290"/>
      <c r="AI30" s="8"/>
    </row>
    <row r="31" spans="2:75" ht="18" customHeight="1" x14ac:dyDescent="0.3">
      <c r="B31" s="508" t="str">
        <f>IF($D$12&gt;10,"Port 17","")</f>
        <v/>
      </c>
      <c r="C31" s="644" t="s">
        <v>251</v>
      </c>
      <c r="D31" s="510" t="str">
        <f>DGET(Table2[],"Description",BC66:BC67)</f>
        <v>No Module Fitted</v>
      </c>
      <c r="E31" s="265">
        <f>DGET(Table2[],"IQ",BC66:BC67)</f>
        <v>0</v>
      </c>
      <c r="F31" s="265">
        <f>DGET(Table2[],"IALM",BC66:BC67)</f>
        <v>0</v>
      </c>
      <c r="G31" s="676" t="str">
        <f t="shared" si="0"/>
        <v/>
      </c>
      <c r="H31" s="677"/>
      <c r="I31" s="677"/>
      <c r="J31" s="677"/>
      <c r="K31" s="271" t="str">
        <f t="shared" si="1"/>
        <v/>
      </c>
      <c r="L31" s="672"/>
      <c r="M31" s="673"/>
      <c r="N31" s="711" t="str">
        <f t="shared" si="2"/>
        <v/>
      </c>
      <c r="O31" s="712"/>
      <c r="P31" s="520"/>
      <c r="Q31" s="273"/>
      <c r="R31" s="273"/>
      <c r="S31" s="273"/>
      <c r="T31" s="273"/>
      <c r="U31" s="274"/>
      <c r="V31" s="281"/>
      <c r="W31" s="220"/>
      <c r="X31" s="220"/>
      <c r="Y31" s="220"/>
      <c r="Z31" s="220"/>
      <c r="AA31" s="282"/>
      <c r="AB31" s="290"/>
      <c r="AI31" s="8"/>
      <c r="BC31" s="8" t="s">
        <v>249</v>
      </c>
      <c r="BF31" s="8" t="s">
        <v>301</v>
      </c>
      <c r="BH31" s="8" t="s">
        <v>241</v>
      </c>
      <c r="BI31" s="8" t="s">
        <v>253</v>
      </c>
      <c r="BJ31" s="8" t="s">
        <v>236</v>
      </c>
      <c r="BK31" s="8" t="s">
        <v>237</v>
      </c>
      <c r="BL31" s="8" t="s">
        <v>238</v>
      </c>
      <c r="BM31" s="8" t="s">
        <v>240</v>
      </c>
      <c r="BN31" s="8" t="s">
        <v>239</v>
      </c>
      <c r="BO31" s="8" t="s">
        <v>254</v>
      </c>
      <c r="BV31" s="8" t="s">
        <v>303</v>
      </c>
      <c r="BW31" s="8" t="s">
        <v>304</v>
      </c>
    </row>
    <row r="32" spans="2:75" ht="18" customHeight="1" x14ac:dyDescent="0.3">
      <c r="B32" s="508" t="str">
        <f>IF($D$12&gt;10,"Port 18","")</f>
        <v/>
      </c>
      <c r="C32" s="644" t="s">
        <v>251</v>
      </c>
      <c r="D32" s="510" t="str">
        <f>DGET(Table2[],"Description",BC68:BC69)</f>
        <v>No Module Fitted</v>
      </c>
      <c r="E32" s="265">
        <f>DGET(Table2[],"IQ",BC68:BC69)</f>
        <v>0</v>
      </c>
      <c r="F32" s="265">
        <f>DGET(Table2[],"IALM",BC68:BC69)</f>
        <v>0</v>
      </c>
      <c r="G32" s="676" t="str">
        <f t="shared" si="0"/>
        <v/>
      </c>
      <c r="H32" s="677"/>
      <c r="I32" s="677"/>
      <c r="J32" s="677"/>
      <c r="K32" s="271" t="str">
        <f t="shared" si="1"/>
        <v/>
      </c>
      <c r="L32" s="672"/>
      <c r="M32" s="673"/>
      <c r="N32" s="711" t="str">
        <f t="shared" si="2"/>
        <v/>
      </c>
      <c r="O32" s="712"/>
      <c r="P32" s="520"/>
      <c r="Q32" s="273"/>
      <c r="R32" s="273"/>
      <c r="S32" s="273"/>
      <c r="T32" s="273"/>
      <c r="U32" s="274"/>
      <c r="V32" s="281"/>
      <c r="W32" s="220"/>
      <c r="X32" s="220"/>
      <c r="Y32" s="220"/>
      <c r="Z32" s="220"/>
      <c r="AA32" s="282"/>
      <c r="AB32" s="290"/>
      <c r="AI32" s="8"/>
      <c r="BB32" s="8" t="s">
        <v>243</v>
      </c>
      <c r="BC32" s="8" t="str">
        <f>C15</f>
        <v>None</v>
      </c>
      <c r="BE32" s="8">
        <v>1</v>
      </c>
      <c r="BF32" s="8" t="str">
        <f t="shared" ref="BF32:BF40" si="5">IF(B15="","None",C15)</f>
        <v>None</v>
      </c>
      <c r="BH32" s="8">
        <f>IF($BF$32=BH31,1,0)</f>
        <v>0</v>
      </c>
      <c r="BI32" s="8">
        <f t="shared" ref="BI32:BO32" si="6">IF($BF$32=BI31,1,0)</f>
        <v>0</v>
      </c>
      <c r="BJ32" s="8">
        <f t="shared" si="6"/>
        <v>0</v>
      </c>
      <c r="BK32" s="8">
        <f t="shared" si="6"/>
        <v>0</v>
      </c>
      <c r="BL32" s="8">
        <f t="shared" si="6"/>
        <v>0</v>
      </c>
      <c r="BM32" s="8">
        <f t="shared" si="6"/>
        <v>0</v>
      </c>
      <c r="BN32" s="8">
        <f t="shared" si="6"/>
        <v>0</v>
      </c>
      <c r="BO32" s="8">
        <f t="shared" si="6"/>
        <v>0</v>
      </c>
      <c r="BV32" s="8" t="s">
        <v>241</v>
      </c>
      <c r="BW32" s="8">
        <f>BH62</f>
        <v>0</v>
      </c>
    </row>
    <row r="33" spans="2:75" ht="18" customHeight="1" x14ac:dyDescent="0.3">
      <c r="B33" s="508" t="str">
        <f>IF($D$12&gt;10,"Port 19","")</f>
        <v/>
      </c>
      <c r="C33" s="644" t="s">
        <v>251</v>
      </c>
      <c r="D33" s="510" t="str">
        <f>DGET(Table2[],"Description",BC70:BC71)</f>
        <v>No Module Fitted</v>
      </c>
      <c r="E33" s="265">
        <f>DGET(Table2[],"IQ",BC70:BC71)</f>
        <v>0</v>
      </c>
      <c r="F33" s="265">
        <f>DGET(Table2[],"IALM",BC70:BC71)</f>
        <v>0</v>
      </c>
      <c r="G33" s="676" t="str">
        <f t="shared" si="0"/>
        <v/>
      </c>
      <c r="H33" s="677"/>
      <c r="I33" s="677"/>
      <c r="J33" s="677"/>
      <c r="K33" s="271" t="str">
        <f t="shared" si="1"/>
        <v/>
      </c>
      <c r="L33" s="672"/>
      <c r="M33" s="673"/>
      <c r="N33" s="711" t="str">
        <f t="shared" si="2"/>
        <v/>
      </c>
      <c r="O33" s="712"/>
      <c r="P33" s="520"/>
      <c r="Q33" s="273"/>
      <c r="R33" s="273"/>
      <c r="S33" s="273"/>
      <c r="T33" s="273"/>
      <c r="U33" s="274"/>
      <c r="V33" s="281"/>
      <c r="W33" s="220"/>
      <c r="X33" s="220"/>
      <c r="Y33" s="220"/>
      <c r="Z33" s="220"/>
      <c r="AA33" s="282"/>
      <c r="AB33" s="290"/>
      <c r="AI33" s="8"/>
      <c r="BC33" s="8" t="s">
        <v>249</v>
      </c>
      <c r="BE33" s="8">
        <v>2</v>
      </c>
      <c r="BF33" s="8" t="str">
        <f t="shared" si="5"/>
        <v>None</v>
      </c>
      <c r="BH33" s="8">
        <f>IF($BF$33=BH31,1,0)</f>
        <v>0</v>
      </c>
      <c r="BI33" s="8">
        <f t="shared" ref="BI33:BO33" si="7">IF($BF$33=BI31,1,0)</f>
        <v>0</v>
      </c>
      <c r="BJ33" s="8">
        <f t="shared" si="7"/>
        <v>0</v>
      </c>
      <c r="BK33" s="8">
        <f t="shared" si="7"/>
        <v>0</v>
      </c>
      <c r="BL33" s="8">
        <f t="shared" si="7"/>
        <v>0</v>
      </c>
      <c r="BM33" s="8">
        <f t="shared" si="7"/>
        <v>0</v>
      </c>
      <c r="BN33" s="8">
        <f t="shared" si="7"/>
        <v>0</v>
      </c>
      <c r="BO33" s="8">
        <f t="shared" si="7"/>
        <v>0</v>
      </c>
      <c r="BV33" s="8" t="s">
        <v>253</v>
      </c>
      <c r="BW33" s="8">
        <f>BI62</f>
        <v>0</v>
      </c>
    </row>
    <row r="34" spans="2:75" ht="18" customHeight="1" x14ac:dyDescent="0.3">
      <c r="B34" s="508" t="str">
        <f>IF($D$12&gt;10,"Port 20","")</f>
        <v/>
      </c>
      <c r="C34" s="644" t="s">
        <v>251</v>
      </c>
      <c r="D34" s="510" t="str">
        <f>DGET(Table2[],"Description",BC72:BC73)</f>
        <v>No Module Fitted</v>
      </c>
      <c r="E34" s="265">
        <f>DGET(Table2[],"IQ",BC72:BC73)</f>
        <v>0</v>
      </c>
      <c r="F34" s="265">
        <f>DGET(Table2[],"IALM",BC72:BC73)</f>
        <v>0</v>
      </c>
      <c r="G34" s="676" t="str">
        <f t="shared" si="0"/>
        <v/>
      </c>
      <c r="H34" s="677"/>
      <c r="I34" s="677"/>
      <c r="J34" s="677"/>
      <c r="K34" s="271" t="str">
        <f t="shared" si="1"/>
        <v/>
      </c>
      <c r="L34" s="672"/>
      <c r="M34" s="673"/>
      <c r="N34" s="711" t="str">
        <f t="shared" si="2"/>
        <v/>
      </c>
      <c r="O34" s="712"/>
      <c r="P34" s="520"/>
      <c r="Q34" s="273"/>
      <c r="R34" s="273"/>
      <c r="S34" s="273"/>
      <c r="T34" s="273"/>
      <c r="U34" s="274"/>
      <c r="V34" s="281"/>
      <c r="W34" s="220"/>
      <c r="X34" s="220"/>
      <c r="Y34" s="220"/>
      <c r="Z34" s="220"/>
      <c r="AA34" s="282"/>
      <c r="AB34" s="290"/>
      <c r="AI34" s="8"/>
      <c r="BB34" s="8" t="s">
        <v>244</v>
      </c>
      <c r="BC34" s="8" t="str">
        <f>C16</f>
        <v>None</v>
      </c>
      <c r="BE34" s="8">
        <v>3</v>
      </c>
      <c r="BF34" s="8" t="str">
        <f t="shared" si="5"/>
        <v>None</v>
      </c>
      <c r="BH34" s="8">
        <f>IF($BF$34=BH31,1,0)</f>
        <v>0</v>
      </c>
      <c r="BI34" s="8">
        <f t="shared" ref="BI34:BO34" si="8">IF($BF$34=BI31,1,0)</f>
        <v>0</v>
      </c>
      <c r="BJ34" s="8">
        <f t="shared" si="8"/>
        <v>0</v>
      </c>
      <c r="BK34" s="8">
        <f t="shared" si="8"/>
        <v>0</v>
      </c>
      <c r="BL34" s="8">
        <f t="shared" si="8"/>
        <v>0</v>
      </c>
      <c r="BM34" s="8">
        <f t="shared" si="8"/>
        <v>0</v>
      </c>
      <c r="BN34" s="8">
        <f t="shared" si="8"/>
        <v>0</v>
      </c>
      <c r="BO34" s="8">
        <f t="shared" si="8"/>
        <v>0</v>
      </c>
      <c r="BV34" s="8" t="s">
        <v>236</v>
      </c>
      <c r="BW34" s="8">
        <f>BJ62</f>
        <v>0</v>
      </c>
    </row>
    <row r="35" spans="2:75" ht="18" customHeight="1" x14ac:dyDescent="0.3">
      <c r="B35" s="508" t="str">
        <f>IF($D$12&gt;10,"Port 21","")</f>
        <v/>
      </c>
      <c r="C35" s="644" t="s">
        <v>251</v>
      </c>
      <c r="D35" s="510" t="str">
        <f>DGET(Table2[],"Description",BC74:BC75)</f>
        <v>No Module Fitted</v>
      </c>
      <c r="E35" s="265">
        <f>DGET(Table2[],"IQ",BC74:BC75)</f>
        <v>0</v>
      </c>
      <c r="F35" s="265">
        <f>DGET(Table2[],"IALM",BC74:BC75)</f>
        <v>0</v>
      </c>
      <c r="G35" s="676" t="str">
        <f t="shared" si="0"/>
        <v/>
      </c>
      <c r="H35" s="677"/>
      <c r="I35" s="677"/>
      <c r="J35" s="677"/>
      <c r="K35" s="271" t="str">
        <f t="shared" si="1"/>
        <v/>
      </c>
      <c r="L35" s="672"/>
      <c r="M35" s="673"/>
      <c r="N35" s="711" t="str">
        <f t="shared" si="2"/>
        <v/>
      </c>
      <c r="O35" s="712"/>
      <c r="P35" s="520"/>
      <c r="Q35" s="273"/>
      <c r="R35" s="273"/>
      <c r="S35" s="273"/>
      <c r="T35" s="273"/>
      <c r="U35" s="274"/>
      <c r="V35" s="281"/>
      <c r="W35" s="220"/>
      <c r="X35" s="220"/>
      <c r="Y35" s="220"/>
      <c r="Z35" s="220"/>
      <c r="AA35" s="282"/>
      <c r="AB35" s="290"/>
      <c r="AI35" s="8"/>
      <c r="BC35" s="8" t="s">
        <v>266</v>
      </c>
      <c r="BE35" s="8">
        <v>4</v>
      </c>
      <c r="BF35" s="8" t="str">
        <f t="shared" si="5"/>
        <v>None</v>
      </c>
      <c r="BH35" s="8">
        <f>IF($BF$35=BH31,1,0)</f>
        <v>0</v>
      </c>
      <c r="BI35" s="8">
        <f t="shared" ref="BI35:BO35" si="9">IF($BF$35=BI31,1,0)</f>
        <v>0</v>
      </c>
      <c r="BJ35" s="8">
        <f t="shared" si="9"/>
        <v>0</v>
      </c>
      <c r="BK35" s="8">
        <f t="shared" si="9"/>
        <v>0</v>
      </c>
      <c r="BL35" s="8">
        <f t="shared" si="9"/>
        <v>0</v>
      </c>
      <c r="BM35" s="8">
        <f t="shared" si="9"/>
        <v>0</v>
      </c>
      <c r="BN35" s="8">
        <f t="shared" si="9"/>
        <v>0</v>
      </c>
      <c r="BO35" s="8">
        <f t="shared" si="9"/>
        <v>0</v>
      </c>
      <c r="BV35" s="8" t="s">
        <v>237</v>
      </c>
      <c r="BW35" s="8">
        <f>BK62</f>
        <v>0</v>
      </c>
    </row>
    <row r="36" spans="2:75" ht="18" customHeight="1" x14ac:dyDescent="0.3">
      <c r="B36" s="508" t="str">
        <f>IF($D$12&gt;10,"Port 22","")</f>
        <v/>
      </c>
      <c r="C36" s="644" t="s">
        <v>251</v>
      </c>
      <c r="D36" s="510" t="str">
        <f>DGET(Table2[],"Description",BC76:BC77)</f>
        <v>No Module Fitted</v>
      </c>
      <c r="E36" s="265">
        <f>DGET(Table2[],"IQ",BC76:BC77)</f>
        <v>0</v>
      </c>
      <c r="F36" s="265">
        <f>DGET(Table2[],"IALM",BC76:BC77)</f>
        <v>0</v>
      </c>
      <c r="G36" s="676" t="str">
        <f t="shared" si="0"/>
        <v/>
      </c>
      <c r="H36" s="677"/>
      <c r="I36" s="677"/>
      <c r="J36" s="677"/>
      <c r="K36" s="271" t="str">
        <f t="shared" si="1"/>
        <v/>
      </c>
      <c r="L36" s="672"/>
      <c r="M36" s="673"/>
      <c r="N36" s="711" t="str">
        <f t="shared" si="2"/>
        <v/>
      </c>
      <c r="O36" s="712"/>
      <c r="P36" s="520"/>
      <c r="Q36" s="273"/>
      <c r="R36" s="273"/>
      <c r="S36" s="273"/>
      <c r="T36" s="273"/>
      <c r="U36" s="274"/>
      <c r="V36" s="281"/>
      <c r="W36" s="220"/>
      <c r="X36" s="220"/>
      <c r="Y36" s="220"/>
      <c r="Z36" s="220"/>
      <c r="AA36" s="282"/>
      <c r="AB36" s="290"/>
      <c r="AI36" s="8"/>
      <c r="BB36" s="8" t="s">
        <v>245</v>
      </c>
      <c r="BC36" s="8" t="str">
        <f>C17</f>
        <v>None</v>
      </c>
      <c r="BE36" s="8">
        <v>5</v>
      </c>
      <c r="BF36" s="8" t="str">
        <f t="shared" si="5"/>
        <v>None</v>
      </c>
      <c r="BH36" s="8">
        <f>IF($BF$36=BH31,1,0)</f>
        <v>0</v>
      </c>
      <c r="BI36" s="8">
        <f t="shared" ref="BI36:BO36" si="10">IF($BF$36=BI31,1,0)</f>
        <v>0</v>
      </c>
      <c r="BJ36" s="8">
        <f t="shared" si="10"/>
        <v>0</v>
      </c>
      <c r="BK36" s="8">
        <f t="shared" si="10"/>
        <v>0</v>
      </c>
      <c r="BL36" s="8">
        <f t="shared" si="10"/>
        <v>0</v>
      </c>
      <c r="BM36" s="8">
        <f t="shared" si="10"/>
        <v>0</v>
      </c>
      <c r="BN36" s="8">
        <f t="shared" si="10"/>
        <v>0</v>
      </c>
      <c r="BO36" s="8">
        <f t="shared" si="10"/>
        <v>0</v>
      </c>
      <c r="BV36" s="8" t="s">
        <v>238</v>
      </c>
      <c r="BW36" s="8">
        <f>BL62</f>
        <v>0</v>
      </c>
    </row>
    <row r="37" spans="2:75" ht="18" customHeight="1" x14ac:dyDescent="0.3">
      <c r="B37" s="508" t="str">
        <f>IF($D$12&gt;10,"Port 23","")</f>
        <v/>
      </c>
      <c r="C37" s="644" t="s">
        <v>251</v>
      </c>
      <c r="D37" s="510" t="str">
        <f>DGET(Table2[],"Description",BC78:BC79)</f>
        <v>No Module Fitted</v>
      </c>
      <c r="E37" s="265">
        <f>DGET(Table2[],"IQ",BC78:BC79)</f>
        <v>0</v>
      </c>
      <c r="F37" s="265">
        <f>DGET(Table2[],"IALM",BC78:BC79)</f>
        <v>0</v>
      </c>
      <c r="G37" s="676" t="str">
        <f t="shared" si="0"/>
        <v/>
      </c>
      <c r="H37" s="677"/>
      <c r="I37" s="677"/>
      <c r="J37" s="677"/>
      <c r="K37" s="271" t="str">
        <f t="shared" si="1"/>
        <v/>
      </c>
      <c r="L37" s="672"/>
      <c r="M37" s="673"/>
      <c r="N37" s="711" t="str">
        <f t="shared" si="2"/>
        <v/>
      </c>
      <c r="O37" s="712"/>
      <c r="P37" s="520"/>
      <c r="Q37" s="273"/>
      <c r="R37" s="273"/>
      <c r="S37" s="273"/>
      <c r="T37" s="273"/>
      <c r="U37" s="274"/>
      <c r="V37" s="281"/>
      <c r="W37" s="220"/>
      <c r="X37" s="220"/>
      <c r="Y37" s="220"/>
      <c r="Z37" s="220"/>
      <c r="AA37" s="282"/>
      <c r="AB37" s="290"/>
      <c r="AI37" s="8"/>
      <c r="BC37" s="8" t="s">
        <v>266</v>
      </c>
      <c r="BE37" s="8">
        <v>6</v>
      </c>
      <c r="BF37" s="8" t="str">
        <f t="shared" si="5"/>
        <v>None</v>
      </c>
      <c r="BH37" s="8">
        <f>IF($BF$37=BH31,1,0)</f>
        <v>0</v>
      </c>
      <c r="BI37" s="8">
        <f t="shared" ref="BI37:BO37" si="11">IF($BF$37=BI31,1,0)</f>
        <v>0</v>
      </c>
      <c r="BJ37" s="8">
        <f t="shared" si="11"/>
        <v>0</v>
      </c>
      <c r="BK37" s="8">
        <f t="shared" si="11"/>
        <v>0</v>
      </c>
      <c r="BL37" s="8">
        <f t="shared" si="11"/>
        <v>0</v>
      </c>
      <c r="BM37" s="8">
        <f t="shared" si="11"/>
        <v>0</v>
      </c>
      <c r="BN37" s="8">
        <f t="shared" si="11"/>
        <v>0</v>
      </c>
      <c r="BO37" s="8">
        <f t="shared" si="11"/>
        <v>0</v>
      </c>
      <c r="BV37" s="8" t="s">
        <v>240</v>
      </c>
      <c r="BW37" s="8">
        <f>BM62</f>
        <v>0</v>
      </c>
    </row>
    <row r="38" spans="2:75" ht="18" customHeight="1" x14ac:dyDescent="0.3">
      <c r="B38" s="508" t="str">
        <f>IF($D$12&gt;10,"Port 24","")</f>
        <v/>
      </c>
      <c r="C38" s="644" t="s">
        <v>251</v>
      </c>
      <c r="D38" s="510" t="str">
        <f>DGET(Table2[],"Description",BC80:BC81)</f>
        <v>No Module Fitted</v>
      </c>
      <c r="E38" s="265">
        <f>DGET(Table2[],"IQ",BC80:BC81)</f>
        <v>0</v>
      </c>
      <c r="F38" s="265">
        <f>DGET(Table2[],"IALM",BC80:BC81)</f>
        <v>0</v>
      </c>
      <c r="G38" s="676" t="str">
        <f t="shared" si="0"/>
        <v/>
      </c>
      <c r="H38" s="677"/>
      <c r="I38" s="677"/>
      <c r="J38" s="677"/>
      <c r="K38" s="271" t="str">
        <f t="shared" si="1"/>
        <v/>
      </c>
      <c r="L38" s="672"/>
      <c r="M38" s="673"/>
      <c r="N38" s="711" t="str">
        <f t="shared" si="2"/>
        <v/>
      </c>
      <c r="O38" s="712"/>
      <c r="P38" s="520"/>
      <c r="Q38" s="273"/>
      <c r="R38" s="273"/>
      <c r="S38" s="273"/>
      <c r="T38" s="273"/>
      <c r="U38" s="274"/>
      <c r="V38" s="281"/>
      <c r="W38" s="220"/>
      <c r="X38" s="220"/>
      <c r="Y38" s="220"/>
      <c r="Z38" s="220"/>
      <c r="AA38" s="282"/>
      <c r="AB38" s="290"/>
      <c r="AI38" s="8"/>
      <c r="BB38" s="8" t="s">
        <v>246</v>
      </c>
      <c r="BC38" s="8" t="str">
        <f>C18</f>
        <v>None</v>
      </c>
      <c r="BE38" s="8">
        <v>7</v>
      </c>
      <c r="BF38" s="8" t="str">
        <f t="shared" si="5"/>
        <v>None</v>
      </c>
      <c r="BH38" s="8">
        <f>IF($BF$38=BH31,1,0)</f>
        <v>0</v>
      </c>
      <c r="BI38" s="8">
        <f t="shared" ref="BI38:BO38" si="12">IF($BF$38=BI31,1,0)</f>
        <v>0</v>
      </c>
      <c r="BJ38" s="8">
        <f t="shared" si="12"/>
        <v>0</v>
      </c>
      <c r="BK38" s="8">
        <f t="shared" si="12"/>
        <v>0</v>
      </c>
      <c r="BL38" s="8">
        <f t="shared" si="12"/>
        <v>0</v>
      </c>
      <c r="BM38" s="8">
        <f t="shared" si="12"/>
        <v>0</v>
      </c>
      <c r="BN38" s="8">
        <f t="shared" si="12"/>
        <v>0</v>
      </c>
      <c r="BO38" s="8">
        <f t="shared" si="12"/>
        <v>0</v>
      </c>
      <c r="BV38" s="8" t="s">
        <v>239</v>
      </c>
      <c r="BW38" s="8">
        <f>BN62</f>
        <v>0</v>
      </c>
    </row>
    <row r="39" spans="2:75" ht="18" customHeight="1" x14ac:dyDescent="0.3">
      <c r="B39" s="508" t="str">
        <f>IF($D$12&gt;10,"Port 25","")</f>
        <v/>
      </c>
      <c r="C39" s="644" t="s">
        <v>251</v>
      </c>
      <c r="D39" s="510" t="str">
        <f>DGET(Table2[],"Description",BC82:BC83)</f>
        <v>No Module Fitted</v>
      </c>
      <c r="E39" s="265">
        <f>DGET(Table2[],"IQ",BC82:BC83)</f>
        <v>0</v>
      </c>
      <c r="F39" s="265">
        <f>DGET(Table2[],"IALM",BC82:BC83)</f>
        <v>0</v>
      </c>
      <c r="G39" s="676" t="str">
        <f t="shared" si="0"/>
        <v/>
      </c>
      <c r="H39" s="677"/>
      <c r="I39" s="677"/>
      <c r="J39" s="677"/>
      <c r="K39" s="271" t="str">
        <f t="shared" si="1"/>
        <v/>
      </c>
      <c r="L39" s="672"/>
      <c r="M39" s="673"/>
      <c r="N39" s="711" t="str">
        <f t="shared" si="2"/>
        <v/>
      </c>
      <c r="O39" s="712"/>
      <c r="P39" s="520"/>
      <c r="Q39" s="273"/>
      <c r="R39" s="273"/>
      <c r="S39" s="273"/>
      <c r="T39" s="273"/>
      <c r="U39" s="274"/>
      <c r="V39" s="281"/>
      <c r="W39" s="220"/>
      <c r="X39" s="220"/>
      <c r="Y39" s="220"/>
      <c r="Z39" s="220"/>
      <c r="AA39" s="282"/>
      <c r="AB39" s="290"/>
      <c r="AI39" s="8"/>
      <c r="BC39" s="8" t="s">
        <v>249</v>
      </c>
      <c r="BE39" s="8">
        <v>8</v>
      </c>
      <c r="BF39" s="8" t="str">
        <f t="shared" si="5"/>
        <v>None</v>
      </c>
      <c r="BH39" s="8">
        <f>IF($BF$39=BH31,1,0)</f>
        <v>0</v>
      </c>
      <c r="BI39" s="8">
        <f t="shared" ref="BI39:BO39" si="13">IF($BF$39=BI31,1,0)</f>
        <v>0</v>
      </c>
      <c r="BJ39" s="8">
        <f t="shared" si="13"/>
        <v>0</v>
      </c>
      <c r="BK39" s="8">
        <f t="shared" si="13"/>
        <v>0</v>
      </c>
      <c r="BL39" s="8">
        <f t="shared" si="13"/>
        <v>0</v>
      </c>
      <c r="BM39" s="8">
        <f t="shared" si="13"/>
        <v>0</v>
      </c>
      <c r="BN39" s="8">
        <f t="shared" si="13"/>
        <v>0</v>
      </c>
      <c r="BO39" s="8">
        <f t="shared" si="13"/>
        <v>0</v>
      </c>
      <c r="BV39" s="8" t="s">
        <v>254</v>
      </c>
      <c r="BW39" s="8">
        <f>BO62</f>
        <v>0</v>
      </c>
    </row>
    <row r="40" spans="2:75" ht="18" customHeight="1" thickBot="1" x14ac:dyDescent="0.35">
      <c r="B40" s="509" t="str">
        <f>IF($D$12&gt;10,"Port 26","")</f>
        <v/>
      </c>
      <c r="C40" s="645" t="s">
        <v>251</v>
      </c>
      <c r="D40" s="511" t="str">
        <f>DGET(Table2[],"Description",BC84:BC85)</f>
        <v>No Module Fitted</v>
      </c>
      <c r="E40" s="266">
        <f>DGET(Table2[],"IQ",BC84:BC85)</f>
        <v>0</v>
      </c>
      <c r="F40" s="266">
        <f>DGET(Table2[],"IALM",BC84:BC85)</f>
        <v>0</v>
      </c>
      <c r="G40" s="735" t="str">
        <f t="shared" si="0"/>
        <v/>
      </c>
      <c r="H40" s="736"/>
      <c r="I40" s="736"/>
      <c r="J40" s="736"/>
      <c r="K40" s="272" t="str">
        <f t="shared" si="1"/>
        <v/>
      </c>
      <c r="L40" s="674"/>
      <c r="M40" s="675"/>
      <c r="N40" s="741" t="str">
        <f t="shared" si="2"/>
        <v/>
      </c>
      <c r="O40" s="742"/>
      <c r="P40" s="544"/>
      <c r="Q40" s="277"/>
      <c r="R40" s="277"/>
      <c r="S40" s="277"/>
      <c r="T40" s="277"/>
      <c r="U40" s="278"/>
      <c r="V40" s="284"/>
      <c r="W40" s="285"/>
      <c r="X40" s="285"/>
      <c r="Y40" s="285"/>
      <c r="Z40" s="285"/>
      <c r="AA40" s="286"/>
      <c r="AB40" s="290"/>
      <c r="AI40" s="8"/>
      <c r="BB40" s="8" t="s">
        <v>247</v>
      </c>
      <c r="BC40" s="8" t="str">
        <f>C19</f>
        <v>None</v>
      </c>
      <c r="BE40" s="8">
        <v>9</v>
      </c>
      <c r="BF40" s="8" t="str">
        <f t="shared" si="5"/>
        <v>None</v>
      </c>
      <c r="BH40" s="8">
        <f>IF($BF$40=BH31,1,0)</f>
        <v>0</v>
      </c>
      <c r="BI40" s="8">
        <f t="shared" ref="BI40:BO40" si="14">IF($BF$40=BI31,1,0)</f>
        <v>0</v>
      </c>
      <c r="BJ40" s="8">
        <f t="shared" si="14"/>
        <v>0</v>
      </c>
      <c r="BK40" s="8">
        <f t="shared" si="14"/>
        <v>0</v>
      </c>
      <c r="BL40" s="8">
        <f t="shared" si="14"/>
        <v>0</v>
      </c>
      <c r="BM40" s="8">
        <f t="shared" si="14"/>
        <v>0</v>
      </c>
      <c r="BN40" s="8">
        <f t="shared" si="14"/>
        <v>0</v>
      </c>
      <c r="BO40" s="8">
        <f t="shared" si="14"/>
        <v>0</v>
      </c>
    </row>
    <row r="41" spans="2:75" s="220" customFormat="1" ht="18" customHeight="1" x14ac:dyDescent="0.3">
      <c r="C41" s="504"/>
      <c r="D41" s="255"/>
      <c r="E41" s="505"/>
      <c r="F41" s="505"/>
      <c r="G41" s="506"/>
      <c r="H41" s="506"/>
      <c r="I41" s="507"/>
      <c r="J41" s="383"/>
      <c r="K41" s="383"/>
      <c r="L41" s="383"/>
      <c r="M41" s="506"/>
      <c r="N41" s="506"/>
      <c r="O41" s="383"/>
      <c r="AB41" s="290"/>
      <c r="AC41" s="290"/>
      <c r="AD41" s="290"/>
      <c r="AE41" s="290"/>
      <c r="AF41" s="290"/>
      <c r="AG41" s="290"/>
      <c r="AH41" s="290"/>
    </row>
    <row r="42" spans="2:75" s="220" customFormat="1" ht="18" customHeight="1" thickBot="1" x14ac:dyDescent="0.35">
      <c r="B42" s="534" t="s">
        <v>404</v>
      </c>
      <c r="C42" s="504"/>
      <c r="D42" s="255"/>
      <c r="E42" s="505"/>
      <c r="F42" s="505"/>
      <c r="G42" s="506"/>
      <c r="H42" s="506"/>
      <c r="I42" s="507"/>
      <c r="J42" s="383"/>
      <c r="K42" s="383"/>
      <c r="L42" s="383"/>
      <c r="M42" s="506"/>
      <c r="N42" s="506"/>
      <c r="O42" s="383"/>
      <c r="AB42" s="290"/>
      <c r="AC42" s="290"/>
      <c r="AD42" s="290"/>
      <c r="AE42" s="290"/>
      <c r="AF42" s="290"/>
      <c r="AG42" s="290"/>
      <c r="AH42" s="290"/>
    </row>
    <row r="43" spans="2:75" x14ac:dyDescent="0.3">
      <c r="B43" s="525"/>
      <c r="C43" s="526"/>
      <c r="D43" s="526"/>
      <c r="E43" s="532" t="s">
        <v>250</v>
      </c>
      <c r="F43" s="532" t="s">
        <v>295</v>
      </c>
      <c r="G43" s="525"/>
      <c r="H43" s="526"/>
      <c r="I43" s="526"/>
      <c r="J43" s="526"/>
      <c r="K43" s="526"/>
      <c r="L43" s="526"/>
      <c r="M43" s="526"/>
      <c r="N43" s="526"/>
      <c r="O43" s="526"/>
      <c r="P43" s="526"/>
      <c r="Q43" s="525"/>
      <c r="R43" s="526"/>
      <c r="S43" s="526"/>
      <c r="T43" s="526"/>
      <c r="U43" s="526"/>
      <c r="V43" s="525"/>
      <c r="W43" s="526"/>
      <c r="X43" s="526"/>
      <c r="Y43" s="526"/>
      <c r="Z43" s="526"/>
      <c r="AA43" s="527"/>
      <c r="AB43" s="290"/>
      <c r="AI43" s="8"/>
      <c r="BC43" s="8" t="s">
        <v>249</v>
      </c>
      <c r="BE43" s="8">
        <v>10</v>
      </c>
      <c r="BF43" s="8" t="str">
        <f>IF(B24="","None",C24)</f>
        <v>None</v>
      </c>
      <c r="BH43" s="8">
        <f>IF($BF$43=BH31,1,0)</f>
        <v>0</v>
      </c>
      <c r="BI43" s="8">
        <f t="shared" ref="BI43:BO43" si="15">IF($BF$43=BI31,1,0)</f>
        <v>0</v>
      </c>
      <c r="BJ43" s="8">
        <f t="shared" si="15"/>
        <v>0</v>
      </c>
      <c r="BK43" s="8">
        <f t="shared" si="15"/>
        <v>0</v>
      </c>
      <c r="BL43" s="8">
        <f t="shared" si="15"/>
        <v>0</v>
      </c>
      <c r="BM43" s="8">
        <f t="shared" si="15"/>
        <v>0</v>
      </c>
      <c r="BN43" s="8">
        <f t="shared" si="15"/>
        <v>0</v>
      </c>
      <c r="BO43" s="8">
        <f t="shared" si="15"/>
        <v>0</v>
      </c>
      <c r="BV43" s="8" t="s">
        <v>306</v>
      </c>
      <c r="BW43" s="8">
        <f>SUM(BW32:BW39)</f>
        <v>0</v>
      </c>
    </row>
    <row r="44" spans="2:75" ht="16.5" customHeight="1" x14ac:dyDescent="0.3">
      <c r="B44" s="715" t="s">
        <v>373</v>
      </c>
      <c r="C44" s="716"/>
      <c r="D44" s="530" t="s">
        <v>297</v>
      </c>
      <c r="E44" s="531">
        <f>SUM(E15:E40)</f>
        <v>0</v>
      </c>
      <c r="F44" s="531">
        <f>SUM(F15:F40)</f>
        <v>0</v>
      </c>
      <c r="G44" s="737" t="s">
        <v>374</v>
      </c>
      <c r="H44" s="738"/>
      <c r="I44" s="738"/>
      <c r="J44" s="738"/>
      <c r="K44" s="738"/>
      <c r="L44" s="662">
        <f>SUM(L15:L40)</f>
        <v>0</v>
      </c>
      <c r="M44" s="662"/>
      <c r="N44" s="670" t="s">
        <v>338</v>
      </c>
      <c r="O44" s="533"/>
      <c r="P44" s="664"/>
      <c r="Q44" s="666" t="s">
        <v>376</v>
      </c>
      <c r="R44" s="667"/>
      <c r="S44" s="667"/>
      <c r="T44" s="670">
        <f>T26</f>
        <v>0</v>
      </c>
      <c r="U44" s="220"/>
      <c r="V44" s="723" t="s">
        <v>406</v>
      </c>
      <c r="W44" s="724"/>
      <c r="X44" s="724"/>
      <c r="Y44" s="724"/>
      <c r="Z44" s="535">
        <f>X17</f>
        <v>24</v>
      </c>
      <c r="AA44" s="537" t="s">
        <v>408</v>
      </c>
      <c r="AB44" s="290"/>
      <c r="AI44" s="8"/>
      <c r="BB44" s="8" t="s">
        <v>248</v>
      </c>
      <c r="BC44" s="8" t="str">
        <f>C20</f>
        <v>None</v>
      </c>
      <c r="BE44" s="8">
        <v>11</v>
      </c>
      <c r="BF44" s="8" t="str">
        <f>IF(B25="","None",C25)</f>
        <v>None</v>
      </c>
      <c r="BH44" s="8">
        <f t="shared" ref="BH44:BO44" si="16">IF($BF$44=BH31,1,0)</f>
        <v>0</v>
      </c>
      <c r="BI44" s="8">
        <f t="shared" si="16"/>
        <v>0</v>
      </c>
      <c r="BJ44" s="8">
        <f t="shared" si="16"/>
        <v>0</v>
      </c>
      <c r="BK44" s="8">
        <f t="shared" si="16"/>
        <v>0</v>
      </c>
      <c r="BL44" s="8">
        <f t="shared" si="16"/>
        <v>0</v>
      </c>
      <c r="BM44" s="8">
        <f t="shared" si="16"/>
        <v>0</v>
      </c>
      <c r="BN44" s="8">
        <f t="shared" si="16"/>
        <v>0</v>
      </c>
      <c r="BO44" s="8">
        <f t="shared" si="16"/>
        <v>0</v>
      </c>
    </row>
    <row r="45" spans="2:75" ht="17.350000000000001" customHeight="1" thickBot="1" x14ac:dyDescent="0.35">
      <c r="B45" s="717"/>
      <c r="C45" s="718"/>
      <c r="D45" s="528" t="s">
        <v>298</v>
      </c>
      <c r="E45" s="529">
        <f>E44+Q11</f>
        <v>113</v>
      </c>
      <c r="F45" s="529">
        <f>F44+H44+R11</f>
        <v>125</v>
      </c>
      <c r="G45" s="739" t="s">
        <v>375</v>
      </c>
      <c r="H45" s="740"/>
      <c r="I45" s="740"/>
      <c r="J45" s="740"/>
      <c r="K45" s="740"/>
      <c r="L45" s="663"/>
      <c r="M45" s="663"/>
      <c r="N45" s="671"/>
      <c r="O45" s="287"/>
      <c r="P45" s="665"/>
      <c r="Q45" s="668"/>
      <c r="R45" s="669"/>
      <c r="S45" s="669"/>
      <c r="T45" s="671"/>
      <c r="U45" s="285"/>
      <c r="V45" s="725" t="s">
        <v>407</v>
      </c>
      <c r="W45" s="726"/>
      <c r="X45" s="726"/>
      <c r="Y45" s="726"/>
      <c r="Z45" s="536">
        <f>X22</f>
        <v>0.5</v>
      </c>
      <c r="AA45" s="538" t="s">
        <v>408</v>
      </c>
      <c r="AB45" s="290"/>
      <c r="AI45" s="8"/>
      <c r="BC45" s="8" t="s">
        <v>249</v>
      </c>
      <c r="BE45" s="8">
        <v>12</v>
      </c>
      <c r="BF45" s="8" t="str">
        <f>IF(B26="","None",C26)</f>
        <v>None</v>
      </c>
      <c r="BH45" s="8">
        <f t="shared" ref="BH45:BO45" si="17">IF($BF$45=BH31,1,0)</f>
        <v>0</v>
      </c>
      <c r="BI45" s="8">
        <f t="shared" si="17"/>
        <v>0</v>
      </c>
      <c r="BJ45" s="8">
        <f t="shared" si="17"/>
        <v>0</v>
      </c>
      <c r="BK45" s="8">
        <f t="shared" si="17"/>
        <v>0</v>
      </c>
      <c r="BL45" s="8">
        <f t="shared" si="17"/>
        <v>0</v>
      </c>
      <c r="BM45" s="8">
        <f t="shared" si="17"/>
        <v>0</v>
      </c>
      <c r="BN45" s="8">
        <f t="shared" si="17"/>
        <v>0</v>
      </c>
      <c r="BO45" s="8">
        <f t="shared" si="17"/>
        <v>0</v>
      </c>
    </row>
    <row r="46" spans="2:75" x14ac:dyDescent="0.3">
      <c r="C46" s="220"/>
      <c r="D46" s="220"/>
      <c r="E46" s="539"/>
      <c r="F46" s="220"/>
      <c r="G46" s="220"/>
      <c r="H46" s="220"/>
      <c r="I46" s="220"/>
      <c r="J46" s="220"/>
      <c r="K46" s="220"/>
      <c r="L46" s="220"/>
      <c r="M46" s="220"/>
      <c r="N46" s="220"/>
      <c r="O46" s="220"/>
      <c r="P46" s="220"/>
      <c r="Q46" s="220"/>
      <c r="R46" s="220"/>
      <c r="S46" s="220"/>
      <c r="T46" s="220"/>
      <c r="U46" s="220"/>
      <c r="V46" s="220"/>
      <c r="W46" s="220"/>
      <c r="X46" s="220"/>
      <c r="Y46" s="220"/>
      <c r="Z46" s="220"/>
      <c r="AA46" s="220"/>
      <c r="AB46" s="290"/>
      <c r="AI46" s="8"/>
      <c r="BB46" s="8" t="s">
        <v>267</v>
      </c>
      <c r="BC46" s="8" t="str">
        <f>IF(B21="","None",C21)</f>
        <v>None</v>
      </c>
      <c r="BE46" s="8">
        <v>13</v>
      </c>
      <c r="BF46" s="8" t="str">
        <f>IF(B27="","None",C27)</f>
        <v>None</v>
      </c>
      <c r="BH46" s="8">
        <f t="shared" ref="BH46:BO46" si="18">IF($BF$46=BH31,1,0)</f>
        <v>0</v>
      </c>
      <c r="BI46" s="8">
        <f t="shared" si="18"/>
        <v>0</v>
      </c>
      <c r="BJ46" s="8">
        <f t="shared" si="18"/>
        <v>0</v>
      </c>
      <c r="BK46" s="8">
        <f t="shared" si="18"/>
        <v>0</v>
      </c>
      <c r="BL46" s="8">
        <f t="shared" si="18"/>
        <v>0</v>
      </c>
      <c r="BM46" s="8">
        <f t="shared" si="18"/>
        <v>0</v>
      </c>
      <c r="BN46" s="8">
        <f t="shared" si="18"/>
        <v>0</v>
      </c>
      <c r="BO46" s="8">
        <f t="shared" si="18"/>
        <v>0</v>
      </c>
    </row>
    <row r="47" spans="2:75" ht="21.1" x14ac:dyDescent="0.35">
      <c r="C47" s="220"/>
      <c r="D47" s="220"/>
      <c r="E47" s="539"/>
      <c r="F47" s="220"/>
      <c r="G47" s="220"/>
      <c r="H47" s="734" t="s">
        <v>412</v>
      </c>
      <c r="I47" s="734"/>
      <c r="J47" s="734"/>
      <c r="K47" s="734"/>
      <c r="L47" s="734"/>
      <c r="M47" s="734"/>
      <c r="N47" s="734"/>
      <c r="O47" s="734"/>
      <c r="P47" s="220"/>
      <c r="Q47" s="220"/>
      <c r="R47" s="220"/>
      <c r="S47" s="220"/>
      <c r="T47" s="220"/>
      <c r="U47" s="220"/>
      <c r="V47" s="220"/>
      <c r="W47" s="220"/>
      <c r="X47" s="220"/>
      <c r="Y47" s="220"/>
      <c r="Z47" s="220"/>
      <c r="AA47" s="220"/>
      <c r="AB47" s="290"/>
      <c r="AI47" s="8"/>
    </row>
    <row r="48" spans="2:75" x14ac:dyDescent="0.3">
      <c r="C48" s="220"/>
      <c r="D48" s="220"/>
      <c r="E48" s="220"/>
      <c r="F48" s="220"/>
      <c r="G48" s="220"/>
      <c r="H48" s="733" t="s">
        <v>413</v>
      </c>
      <c r="I48" s="733"/>
      <c r="J48" s="733"/>
      <c r="K48" s="733"/>
      <c r="L48" s="733"/>
      <c r="M48" s="733"/>
      <c r="N48" s="733"/>
      <c r="O48" s="733"/>
      <c r="P48" s="220"/>
      <c r="Q48" s="220"/>
      <c r="R48" s="220"/>
      <c r="S48" s="220"/>
      <c r="T48" s="220"/>
      <c r="U48" s="220"/>
      <c r="V48" s="220"/>
      <c r="W48" s="220"/>
      <c r="X48" s="220"/>
      <c r="Y48" s="220"/>
      <c r="Z48" s="220"/>
      <c r="AA48" s="220"/>
      <c r="AB48" s="290"/>
      <c r="AI48" s="8"/>
      <c r="BC48" s="8" t="s">
        <v>249</v>
      </c>
      <c r="BE48" s="8">
        <v>14</v>
      </c>
      <c r="BF48" s="8" t="str">
        <f t="shared" ref="BF48:BF60" si="19">IF(B28="","None",C28)</f>
        <v>None</v>
      </c>
      <c r="BH48" s="8">
        <f t="shared" ref="BH48:BO48" si="20">IF($BF$48=BH31,1,0)</f>
        <v>0</v>
      </c>
      <c r="BI48" s="8">
        <f t="shared" si="20"/>
        <v>0</v>
      </c>
      <c r="BJ48" s="8">
        <f t="shared" si="20"/>
        <v>0</v>
      </c>
      <c r="BK48" s="8">
        <f t="shared" si="20"/>
        <v>0</v>
      </c>
      <c r="BL48" s="8">
        <f t="shared" si="20"/>
        <v>0</v>
      </c>
      <c r="BM48" s="8">
        <f t="shared" si="20"/>
        <v>0</v>
      </c>
      <c r="BN48" s="8">
        <f t="shared" si="20"/>
        <v>0</v>
      </c>
      <c r="BO48" s="8">
        <f t="shared" si="20"/>
        <v>0</v>
      </c>
    </row>
    <row r="49" spans="3:67" x14ac:dyDescent="0.3">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90"/>
      <c r="AI49" s="8"/>
      <c r="BB49" s="8" t="s">
        <v>268</v>
      </c>
      <c r="BC49" s="8" t="str">
        <f>IF(B22="","None",C22)</f>
        <v>None</v>
      </c>
      <c r="BE49" s="8">
        <v>15</v>
      </c>
      <c r="BF49" s="8" t="str">
        <f t="shared" si="19"/>
        <v>None</v>
      </c>
      <c r="BH49" s="8">
        <f t="shared" ref="BH49:BO49" si="21">IF($BF$49=BH31,1,0)</f>
        <v>0</v>
      </c>
      <c r="BI49" s="8">
        <f t="shared" si="21"/>
        <v>0</v>
      </c>
      <c r="BJ49" s="8">
        <f t="shared" si="21"/>
        <v>0</v>
      </c>
      <c r="BK49" s="8">
        <f t="shared" si="21"/>
        <v>0</v>
      </c>
      <c r="BL49" s="8">
        <f t="shared" si="21"/>
        <v>0</v>
      </c>
      <c r="BM49" s="8">
        <f t="shared" si="21"/>
        <v>0</v>
      </c>
      <c r="BN49" s="8">
        <f t="shared" si="21"/>
        <v>0</v>
      </c>
      <c r="BO49" s="8">
        <f t="shared" si="21"/>
        <v>0</v>
      </c>
    </row>
    <row r="50" spans="3:67" x14ac:dyDescent="0.3">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90"/>
      <c r="AI50" s="8"/>
      <c r="BC50" s="8" t="s">
        <v>249</v>
      </c>
      <c r="BE50" s="8">
        <v>16</v>
      </c>
      <c r="BF50" s="8" t="str">
        <f t="shared" si="19"/>
        <v>None</v>
      </c>
      <c r="BH50" s="8">
        <f t="shared" ref="BH50:BO50" si="22">IF($BF$50=BH31,1,0)</f>
        <v>0</v>
      </c>
      <c r="BI50" s="8">
        <f t="shared" si="22"/>
        <v>0</v>
      </c>
      <c r="BJ50" s="8">
        <f t="shared" si="22"/>
        <v>0</v>
      </c>
      <c r="BK50" s="8">
        <f t="shared" si="22"/>
        <v>0</v>
      </c>
      <c r="BL50" s="8">
        <f t="shared" si="22"/>
        <v>0</v>
      </c>
      <c r="BM50" s="8">
        <f t="shared" si="22"/>
        <v>0</v>
      </c>
      <c r="BN50" s="8">
        <f t="shared" si="22"/>
        <v>0</v>
      </c>
      <c r="BO50" s="8">
        <f t="shared" si="22"/>
        <v>0</v>
      </c>
    </row>
    <row r="51" spans="3:67" x14ac:dyDescent="0.3">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90"/>
      <c r="AI51" s="8"/>
      <c r="BB51" s="8" t="s">
        <v>269</v>
      </c>
      <c r="BC51" s="8" t="str">
        <f>IF(B23="","None",C23)</f>
        <v>None</v>
      </c>
      <c r="BE51" s="8">
        <v>17</v>
      </c>
      <c r="BF51" s="8" t="str">
        <f t="shared" si="19"/>
        <v>None</v>
      </c>
      <c r="BH51" s="8">
        <f t="shared" ref="BH51:BO51" si="23">IF($BF$51=BH31,1,0)</f>
        <v>0</v>
      </c>
      <c r="BI51" s="8">
        <f t="shared" si="23"/>
        <v>0</v>
      </c>
      <c r="BJ51" s="8">
        <f t="shared" si="23"/>
        <v>0</v>
      </c>
      <c r="BK51" s="8">
        <f t="shared" si="23"/>
        <v>0</v>
      </c>
      <c r="BL51" s="8">
        <f t="shared" si="23"/>
        <v>0</v>
      </c>
      <c r="BM51" s="8">
        <f t="shared" si="23"/>
        <v>0</v>
      </c>
      <c r="BN51" s="8">
        <f t="shared" si="23"/>
        <v>0</v>
      </c>
      <c r="BO51" s="8">
        <f t="shared" si="23"/>
        <v>0</v>
      </c>
    </row>
    <row r="52" spans="3:67" x14ac:dyDescent="0.3">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90"/>
      <c r="AI52" s="8"/>
      <c r="BC52" s="8" t="s">
        <v>249</v>
      </c>
      <c r="BE52" s="8">
        <v>18</v>
      </c>
      <c r="BF52" s="8" t="str">
        <f t="shared" si="19"/>
        <v>None</v>
      </c>
      <c r="BH52" s="8">
        <f t="shared" ref="BH52:BO52" si="24">IF($BF$52=BH31,1,0)</f>
        <v>0</v>
      </c>
      <c r="BI52" s="8">
        <f t="shared" si="24"/>
        <v>0</v>
      </c>
      <c r="BJ52" s="8">
        <f t="shared" si="24"/>
        <v>0</v>
      </c>
      <c r="BK52" s="8">
        <f t="shared" si="24"/>
        <v>0</v>
      </c>
      <c r="BL52" s="8">
        <f t="shared" si="24"/>
        <v>0</v>
      </c>
      <c r="BM52" s="8">
        <f t="shared" si="24"/>
        <v>0</v>
      </c>
      <c r="BN52" s="8">
        <f t="shared" si="24"/>
        <v>0</v>
      </c>
      <c r="BO52" s="8">
        <f t="shared" si="24"/>
        <v>0</v>
      </c>
    </row>
    <row r="53" spans="3:67" x14ac:dyDescent="0.3">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90"/>
      <c r="AI53" s="8"/>
      <c r="BB53" s="8" t="s">
        <v>270</v>
      </c>
      <c r="BC53" s="8" t="str">
        <f>IF(B24="","None",C24)</f>
        <v>None</v>
      </c>
      <c r="BE53" s="8">
        <v>19</v>
      </c>
      <c r="BF53" s="8" t="str">
        <f t="shared" si="19"/>
        <v>None</v>
      </c>
      <c r="BH53" s="8">
        <f t="shared" ref="BH53:BO53" si="25">IF($BF$53=BH31,1,0)</f>
        <v>0</v>
      </c>
      <c r="BI53" s="8">
        <f t="shared" si="25"/>
        <v>0</v>
      </c>
      <c r="BJ53" s="8">
        <f t="shared" si="25"/>
        <v>0</v>
      </c>
      <c r="BK53" s="8">
        <f t="shared" si="25"/>
        <v>0</v>
      </c>
      <c r="BL53" s="8">
        <f t="shared" si="25"/>
        <v>0</v>
      </c>
      <c r="BM53" s="8">
        <f t="shared" si="25"/>
        <v>0</v>
      </c>
      <c r="BN53" s="8">
        <f t="shared" si="25"/>
        <v>0</v>
      </c>
      <c r="BO53" s="8">
        <f t="shared" si="25"/>
        <v>0</v>
      </c>
    </row>
    <row r="54" spans="3:67" x14ac:dyDescent="0.3">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90"/>
      <c r="AI54" s="8"/>
      <c r="BC54" s="8" t="s">
        <v>249</v>
      </c>
      <c r="BE54" s="8">
        <v>20</v>
      </c>
      <c r="BF54" s="8" t="str">
        <f t="shared" si="19"/>
        <v>None</v>
      </c>
      <c r="BH54" s="8">
        <f t="shared" ref="BH54:BO54" si="26">IF($BF$54=BH31,1,0)</f>
        <v>0</v>
      </c>
      <c r="BI54" s="8">
        <f t="shared" si="26"/>
        <v>0</v>
      </c>
      <c r="BJ54" s="8">
        <f t="shared" si="26"/>
        <v>0</v>
      </c>
      <c r="BK54" s="8">
        <f t="shared" si="26"/>
        <v>0</v>
      </c>
      <c r="BL54" s="8">
        <f t="shared" si="26"/>
        <v>0</v>
      </c>
      <c r="BM54" s="8">
        <f t="shared" si="26"/>
        <v>0</v>
      </c>
      <c r="BN54" s="8">
        <f t="shared" si="26"/>
        <v>0</v>
      </c>
      <c r="BO54" s="8">
        <f t="shared" si="26"/>
        <v>0</v>
      </c>
    </row>
    <row r="55" spans="3:67" x14ac:dyDescent="0.3">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90"/>
      <c r="AI55" s="8"/>
      <c r="BB55" s="8" t="s">
        <v>271</v>
      </c>
      <c r="BC55" s="8" t="str">
        <f>IF(B25="","None",C25)</f>
        <v>None</v>
      </c>
      <c r="BE55" s="8">
        <v>21</v>
      </c>
      <c r="BF55" s="8" t="str">
        <f t="shared" si="19"/>
        <v>None</v>
      </c>
      <c r="BH55" s="8">
        <f t="shared" ref="BH55:BO55" si="27">IF($BF$55=BH31,1,0)</f>
        <v>0</v>
      </c>
      <c r="BI55" s="8">
        <f t="shared" si="27"/>
        <v>0</v>
      </c>
      <c r="BJ55" s="8">
        <f t="shared" si="27"/>
        <v>0</v>
      </c>
      <c r="BK55" s="8">
        <f t="shared" si="27"/>
        <v>0</v>
      </c>
      <c r="BL55" s="8">
        <f t="shared" si="27"/>
        <v>0</v>
      </c>
      <c r="BM55" s="8">
        <f t="shared" si="27"/>
        <v>0</v>
      </c>
      <c r="BN55" s="8">
        <f t="shared" si="27"/>
        <v>0</v>
      </c>
      <c r="BO55" s="8">
        <f t="shared" si="27"/>
        <v>0</v>
      </c>
    </row>
    <row r="56" spans="3:67" x14ac:dyDescent="0.3">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90"/>
      <c r="AI56" s="8"/>
      <c r="BC56" s="8" t="s">
        <v>249</v>
      </c>
      <c r="BE56" s="8">
        <v>22</v>
      </c>
      <c r="BF56" s="8" t="str">
        <f t="shared" si="19"/>
        <v>None</v>
      </c>
      <c r="BH56" s="8">
        <f t="shared" ref="BH56:BO56" si="28">IF($BF$56=BH31,1,0)</f>
        <v>0</v>
      </c>
      <c r="BI56" s="8">
        <f t="shared" si="28"/>
        <v>0</v>
      </c>
      <c r="BJ56" s="8">
        <f t="shared" si="28"/>
        <v>0</v>
      </c>
      <c r="BK56" s="8">
        <f t="shared" si="28"/>
        <v>0</v>
      </c>
      <c r="BL56" s="8">
        <f t="shared" si="28"/>
        <v>0</v>
      </c>
      <c r="BM56" s="8">
        <f t="shared" si="28"/>
        <v>0</v>
      </c>
      <c r="BN56" s="8">
        <f t="shared" si="28"/>
        <v>0</v>
      </c>
      <c r="BO56" s="8">
        <f t="shared" si="28"/>
        <v>0</v>
      </c>
    </row>
    <row r="57" spans="3:67" x14ac:dyDescent="0.3">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90"/>
      <c r="AI57" s="8"/>
      <c r="BB57" s="8" t="s">
        <v>272</v>
      </c>
      <c r="BC57" s="8" t="str">
        <f>IF(B26="","None",C26)</f>
        <v>None</v>
      </c>
      <c r="BE57" s="8">
        <v>23</v>
      </c>
      <c r="BF57" s="8" t="str">
        <f t="shared" si="19"/>
        <v>None</v>
      </c>
      <c r="BH57" s="8">
        <f t="shared" ref="BH57:BO57" si="29">IF($BF$57=BH31,1,0)</f>
        <v>0</v>
      </c>
      <c r="BI57" s="8">
        <f t="shared" si="29"/>
        <v>0</v>
      </c>
      <c r="BJ57" s="8">
        <f t="shared" si="29"/>
        <v>0</v>
      </c>
      <c r="BK57" s="8">
        <f t="shared" si="29"/>
        <v>0</v>
      </c>
      <c r="BL57" s="8">
        <f t="shared" si="29"/>
        <v>0</v>
      </c>
      <c r="BM57" s="8">
        <f t="shared" si="29"/>
        <v>0</v>
      </c>
      <c r="BN57" s="8">
        <f t="shared" si="29"/>
        <v>0</v>
      </c>
      <c r="BO57" s="8">
        <f t="shared" si="29"/>
        <v>0</v>
      </c>
    </row>
    <row r="58" spans="3:67" x14ac:dyDescent="0.3">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90"/>
      <c r="AI58" s="8"/>
      <c r="BC58" s="8" t="s">
        <v>249</v>
      </c>
      <c r="BE58" s="8">
        <v>24</v>
      </c>
      <c r="BF58" s="8" t="str">
        <f t="shared" si="19"/>
        <v>None</v>
      </c>
      <c r="BH58" s="8">
        <f t="shared" ref="BH58:BO58" si="30">IF($BF$58=BH31,1,0)</f>
        <v>0</v>
      </c>
      <c r="BI58" s="8">
        <f t="shared" si="30"/>
        <v>0</v>
      </c>
      <c r="BJ58" s="8">
        <f t="shared" si="30"/>
        <v>0</v>
      </c>
      <c r="BK58" s="8">
        <f t="shared" si="30"/>
        <v>0</v>
      </c>
      <c r="BL58" s="8">
        <f t="shared" si="30"/>
        <v>0</v>
      </c>
      <c r="BM58" s="8">
        <f t="shared" si="30"/>
        <v>0</v>
      </c>
      <c r="BN58" s="8">
        <f t="shared" si="30"/>
        <v>0</v>
      </c>
      <c r="BO58" s="8">
        <f t="shared" si="30"/>
        <v>0</v>
      </c>
    </row>
    <row r="59" spans="3:67" x14ac:dyDescent="0.3">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90"/>
      <c r="AI59" s="8"/>
      <c r="BB59" s="8" t="s">
        <v>273</v>
      </c>
      <c r="BC59" s="8" t="str">
        <f>IF(B27="","None",C27)</f>
        <v>None</v>
      </c>
      <c r="BE59" s="8">
        <v>25</v>
      </c>
      <c r="BF59" s="8" t="str">
        <f t="shared" si="19"/>
        <v>None</v>
      </c>
      <c r="BH59" s="8">
        <f t="shared" ref="BH59:BO59" si="31">IF($BF$59=BH31,1,0)</f>
        <v>0</v>
      </c>
      <c r="BI59" s="8">
        <f t="shared" si="31"/>
        <v>0</v>
      </c>
      <c r="BJ59" s="8">
        <f t="shared" si="31"/>
        <v>0</v>
      </c>
      <c r="BK59" s="8">
        <f t="shared" si="31"/>
        <v>0</v>
      </c>
      <c r="BL59" s="8">
        <f t="shared" si="31"/>
        <v>0</v>
      </c>
      <c r="BM59" s="8">
        <f t="shared" si="31"/>
        <v>0</v>
      </c>
      <c r="BN59" s="8">
        <f t="shared" si="31"/>
        <v>0</v>
      </c>
      <c r="BO59" s="8">
        <f t="shared" si="31"/>
        <v>0</v>
      </c>
    </row>
    <row r="60" spans="3:67" x14ac:dyDescent="0.3">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90"/>
      <c r="AI60" s="8"/>
      <c r="BC60" s="8" t="s">
        <v>249</v>
      </c>
      <c r="BE60" s="8">
        <v>26</v>
      </c>
      <c r="BF60" s="8" t="str">
        <f t="shared" si="19"/>
        <v>None</v>
      </c>
      <c r="BH60" s="8">
        <f t="shared" ref="BH60:BO60" si="32">IF($BF$60=BH31,1,0)</f>
        <v>0</v>
      </c>
      <c r="BI60" s="8">
        <f t="shared" si="32"/>
        <v>0</v>
      </c>
      <c r="BJ60" s="8">
        <f t="shared" si="32"/>
        <v>0</v>
      </c>
      <c r="BK60" s="8">
        <f t="shared" si="32"/>
        <v>0</v>
      </c>
      <c r="BL60" s="8">
        <f t="shared" si="32"/>
        <v>0</v>
      </c>
      <c r="BM60" s="8">
        <f t="shared" si="32"/>
        <v>0</v>
      </c>
      <c r="BN60" s="8">
        <f t="shared" si="32"/>
        <v>0</v>
      </c>
      <c r="BO60" s="8">
        <f t="shared" si="32"/>
        <v>0</v>
      </c>
    </row>
    <row r="61" spans="3:67" x14ac:dyDescent="0.3">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90"/>
      <c r="AI61" s="8"/>
      <c r="BB61" s="8" t="s">
        <v>274</v>
      </c>
      <c r="BC61" s="8" t="str">
        <f>IF(B28="","None",C28)</f>
        <v>None</v>
      </c>
    </row>
    <row r="62" spans="3:67" x14ac:dyDescent="0.3">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90"/>
      <c r="AI62" s="8"/>
      <c r="BC62" s="8" t="s">
        <v>249</v>
      </c>
      <c r="BF62" s="8" t="s">
        <v>305</v>
      </c>
      <c r="BH62" s="8">
        <f t="shared" ref="BH62:BO62" si="33">SUM(BH32:BH60)</f>
        <v>0</v>
      </c>
      <c r="BI62" s="8">
        <f t="shared" si="33"/>
        <v>0</v>
      </c>
      <c r="BJ62" s="8">
        <f t="shared" si="33"/>
        <v>0</v>
      </c>
      <c r="BK62" s="8">
        <f t="shared" si="33"/>
        <v>0</v>
      </c>
      <c r="BL62" s="8">
        <f t="shared" si="33"/>
        <v>0</v>
      </c>
      <c r="BM62" s="8">
        <f t="shared" si="33"/>
        <v>0</v>
      </c>
      <c r="BN62" s="8">
        <f t="shared" si="33"/>
        <v>0</v>
      </c>
      <c r="BO62" s="8">
        <f t="shared" si="33"/>
        <v>0</v>
      </c>
    </row>
    <row r="63" spans="3:67" x14ac:dyDescent="0.3">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90"/>
      <c r="AI63" s="8"/>
      <c r="BB63" s="8" t="s">
        <v>275</v>
      </c>
      <c r="BC63" s="8" t="str">
        <f>IF(B29="","None",C29)</f>
        <v>None</v>
      </c>
    </row>
    <row r="64" spans="3:67" x14ac:dyDescent="0.3">
      <c r="AB64" s="290"/>
      <c r="AI64" s="8"/>
      <c r="BC64" s="8" t="s">
        <v>249</v>
      </c>
    </row>
    <row r="65" spans="28:55" x14ac:dyDescent="0.3">
      <c r="AB65" s="290"/>
      <c r="AI65" s="8"/>
      <c r="BB65" s="8" t="s">
        <v>276</v>
      </c>
      <c r="BC65" s="8" t="str">
        <f>IF(B30="","None",C30)</f>
        <v>None</v>
      </c>
    </row>
    <row r="66" spans="28:55" x14ac:dyDescent="0.3">
      <c r="AB66" s="290"/>
      <c r="AI66" s="8"/>
      <c r="BC66" s="8" t="s">
        <v>249</v>
      </c>
    </row>
    <row r="67" spans="28:55" x14ac:dyDescent="0.3">
      <c r="AB67" s="290"/>
      <c r="AI67" s="8"/>
      <c r="BB67" s="8" t="s">
        <v>277</v>
      </c>
      <c r="BC67" s="8" t="str">
        <f>IF(B31="","None",C31)</f>
        <v>None</v>
      </c>
    </row>
    <row r="68" spans="28:55" x14ac:dyDescent="0.3">
      <c r="AB68" s="290"/>
      <c r="AI68" s="8"/>
      <c r="BC68" s="8" t="s">
        <v>249</v>
      </c>
    </row>
    <row r="69" spans="28:55" x14ac:dyDescent="0.3">
      <c r="AB69" s="290"/>
      <c r="AI69" s="8"/>
      <c r="BB69" s="8" t="s">
        <v>278</v>
      </c>
      <c r="BC69" s="8" t="str">
        <f>IF(B32="","None",C32)</f>
        <v>None</v>
      </c>
    </row>
    <row r="70" spans="28:55" x14ac:dyDescent="0.3">
      <c r="AB70" s="290"/>
      <c r="AI70" s="8"/>
      <c r="BC70" s="8" t="s">
        <v>249</v>
      </c>
    </row>
    <row r="71" spans="28:55" x14ac:dyDescent="0.3">
      <c r="AB71" s="290"/>
      <c r="AI71" s="8"/>
      <c r="BB71" s="8" t="s">
        <v>279</v>
      </c>
      <c r="BC71" s="8" t="str">
        <f>IF(B33="","None",C33)</f>
        <v>None</v>
      </c>
    </row>
    <row r="72" spans="28:55" x14ac:dyDescent="0.3">
      <c r="AB72" s="290"/>
      <c r="AI72" s="8"/>
      <c r="BC72" s="8" t="s">
        <v>249</v>
      </c>
    </row>
    <row r="73" spans="28:55" x14ac:dyDescent="0.3">
      <c r="AB73" s="290"/>
      <c r="AI73" s="8"/>
      <c r="BB73" s="8" t="s">
        <v>280</v>
      </c>
      <c r="BC73" s="8" t="str">
        <f>IF(B34="","None",C34)</f>
        <v>None</v>
      </c>
    </row>
    <row r="74" spans="28:55" x14ac:dyDescent="0.3">
      <c r="AB74" s="290"/>
      <c r="AI74" s="8"/>
      <c r="BC74" s="8" t="s">
        <v>249</v>
      </c>
    </row>
    <row r="75" spans="28:55" x14ac:dyDescent="0.3">
      <c r="AB75" s="290"/>
      <c r="AI75" s="8"/>
      <c r="BB75" s="8" t="s">
        <v>281</v>
      </c>
      <c r="BC75" s="8" t="str">
        <f>IF(B35="","None",C35)</f>
        <v>None</v>
      </c>
    </row>
    <row r="76" spans="28:55" x14ac:dyDescent="0.3">
      <c r="AB76" s="290"/>
      <c r="AI76" s="8"/>
      <c r="BC76" s="8" t="s">
        <v>249</v>
      </c>
    </row>
    <row r="77" spans="28:55" x14ac:dyDescent="0.3">
      <c r="AB77" s="290"/>
      <c r="AI77" s="8"/>
      <c r="BB77" s="8" t="s">
        <v>282</v>
      </c>
      <c r="BC77" s="8" t="str">
        <f>IF(B36="","None",C36)</f>
        <v>None</v>
      </c>
    </row>
    <row r="78" spans="28:55" x14ac:dyDescent="0.3">
      <c r="AB78" s="290"/>
      <c r="AI78" s="8"/>
      <c r="BC78" s="8" t="s">
        <v>249</v>
      </c>
    </row>
    <row r="79" spans="28:55" x14ac:dyDescent="0.3">
      <c r="AB79" s="290"/>
      <c r="AI79" s="8"/>
      <c r="BB79" s="8" t="s">
        <v>283</v>
      </c>
      <c r="BC79" s="8" t="str">
        <f>IF(B37="","None",C37)</f>
        <v>None</v>
      </c>
    </row>
    <row r="80" spans="28:55" x14ac:dyDescent="0.3">
      <c r="AB80" s="290"/>
      <c r="AI80" s="8"/>
      <c r="BC80" s="8" t="s">
        <v>249</v>
      </c>
    </row>
    <row r="81" spans="28:55" x14ac:dyDescent="0.3">
      <c r="AB81" s="290"/>
      <c r="AI81" s="8"/>
      <c r="BB81" s="8" t="s">
        <v>284</v>
      </c>
      <c r="BC81" s="8" t="str">
        <f>IF(B38="","None",C38)</f>
        <v>None</v>
      </c>
    </row>
    <row r="82" spans="28:55" x14ac:dyDescent="0.3">
      <c r="AB82" s="290"/>
      <c r="AI82" s="8"/>
      <c r="BC82" s="8" t="s">
        <v>249</v>
      </c>
    </row>
    <row r="83" spans="28:55" x14ac:dyDescent="0.3">
      <c r="AB83" s="290"/>
      <c r="AI83" s="8"/>
      <c r="BB83" s="8" t="s">
        <v>285</v>
      </c>
      <c r="BC83" s="8" t="str">
        <f>IF(B39="","None",C39)</f>
        <v>None</v>
      </c>
    </row>
    <row r="84" spans="28:55" x14ac:dyDescent="0.3">
      <c r="AB84" s="290"/>
      <c r="AI84" s="8"/>
      <c r="BC84" s="8" t="s">
        <v>249</v>
      </c>
    </row>
    <row r="85" spans="28:55" x14ac:dyDescent="0.3">
      <c r="AB85" s="290"/>
      <c r="AI85" s="8"/>
      <c r="BB85" s="8" t="s">
        <v>286</v>
      </c>
      <c r="BC85" s="8" t="str">
        <f>IF(B40="","None",C40)</f>
        <v>None</v>
      </c>
    </row>
    <row r="86" spans="28:55" x14ac:dyDescent="0.3">
      <c r="AB86" s="290"/>
      <c r="AI86" s="8"/>
    </row>
    <row r="87" spans="28:55" x14ac:dyDescent="0.3">
      <c r="AB87" s="290"/>
      <c r="AI87" s="8"/>
    </row>
    <row r="88" spans="28:55" x14ac:dyDescent="0.3">
      <c r="AB88" s="290"/>
      <c r="AI88" s="8"/>
    </row>
    <row r="89" spans="28:55" x14ac:dyDescent="0.3">
      <c r="AB89" s="290"/>
      <c r="AI89" s="8"/>
    </row>
    <row r="90" spans="28:55" x14ac:dyDescent="0.3">
      <c r="AB90" s="290"/>
      <c r="AI90" s="8"/>
    </row>
    <row r="91" spans="28:55" x14ac:dyDescent="0.3">
      <c r="AB91" s="290"/>
      <c r="AI91" s="8"/>
    </row>
    <row r="92" spans="28:55" x14ac:dyDescent="0.3">
      <c r="AB92" s="290"/>
      <c r="AI92" s="8"/>
    </row>
    <row r="93" spans="28:55" x14ac:dyDescent="0.3">
      <c r="AB93" s="290"/>
      <c r="AI93" s="8"/>
    </row>
    <row r="94" spans="28:55" x14ac:dyDescent="0.3">
      <c r="AB94" s="290"/>
      <c r="AI94" s="8"/>
    </row>
    <row r="95" spans="28:55" x14ac:dyDescent="0.3">
      <c r="AB95" s="290"/>
      <c r="AI95" s="8"/>
    </row>
  </sheetData>
  <sheetProtection algorithmName="SHA-512" hashValue="FTFR5bC8pKqXTpL8J7PO9Sp2Xqx/KwLpZqhAZFCcGqeXEeIZzU25TNq3LKJgnBqNjFahQq2kp8W6CAEGPTe1/Q==" saltValue="94bWAfQgxoCynFUCru8f2A==" spinCount="100000" sheet="1" objects="1" scenarios="1"/>
  <mergeCells count="135">
    <mergeCell ref="V44:Y44"/>
    <mergeCell ref="V45:Y45"/>
    <mergeCell ref="S9:W10"/>
    <mergeCell ref="X9:AA10"/>
    <mergeCell ref="H48:O48"/>
    <mergeCell ref="H47:O47"/>
    <mergeCell ref="G39:J39"/>
    <mergeCell ref="G40:J40"/>
    <mergeCell ref="N44:N45"/>
    <mergeCell ref="G44:K44"/>
    <mergeCell ref="G45:K45"/>
    <mergeCell ref="G34:J34"/>
    <mergeCell ref="G35:J35"/>
    <mergeCell ref="G36:J36"/>
    <mergeCell ref="G37:J37"/>
    <mergeCell ref="G38:J38"/>
    <mergeCell ref="N37:O37"/>
    <mergeCell ref="N38:O38"/>
    <mergeCell ref="N39:O39"/>
    <mergeCell ref="N40:O40"/>
    <mergeCell ref="G15:J15"/>
    <mergeCell ref="G16:J16"/>
    <mergeCell ref="G24:J24"/>
    <mergeCell ref="G25:J25"/>
    <mergeCell ref="G17:J17"/>
    <mergeCell ref="G18:J18"/>
    <mergeCell ref="G19:J19"/>
    <mergeCell ref="G20:J20"/>
    <mergeCell ref="G21:J21"/>
    <mergeCell ref="G22:J22"/>
    <mergeCell ref="G23:J23"/>
    <mergeCell ref="G26:J26"/>
    <mergeCell ref="N22:O22"/>
    <mergeCell ref="N23:O23"/>
    <mergeCell ref="N24:O24"/>
    <mergeCell ref="N25:O25"/>
    <mergeCell ref="N26:O26"/>
    <mergeCell ref="N20:O20"/>
    <mergeCell ref="N21:O21"/>
    <mergeCell ref="L15:M15"/>
    <mergeCell ref="L16:M16"/>
    <mergeCell ref="L17:M17"/>
    <mergeCell ref="O9:O10"/>
    <mergeCell ref="P9:P10"/>
    <mergeCell ref="B44:C45"/>
    <mergeCell ref="R17:S17"/>
    <mergeCell ref="R18:S18"/>
    <mergeCell ref="R19:S19"/>
    <mergeCell ref="R20:S20"/>
    <mergeCell ref="R21:S21"/>
    <mergeCell ref="R22:S22"/>
    <mergeCell ref="R23:S23"/>
    <mergeCell ref="R24:S24"/>
    <mergeCell ref="N15:O15"/>
    <mergeCell ref="N16:O16"/>
    <mergeCell ref="N17:O17"/>
    <mergeCell ref="N18:O18"/>
    <mergeCell ref="N19:O19"/>
    <mergeCell ref="E9:E10"/>
    <mergeCell ref="F9:F10"/>
    <mergeCell ref="G9:G10"/>
    <mergeCell ref="H9:H10"/>
    <mergeCell ref="I9:I10"/>
    <mergeCell ref="N32:O32"/>
    <mergeCell ref="N33:O33"/>
    <mergeCell ref="N34:O34"/>
    <mergeCell ref="N35:O35"/>
    <mergeCell ref="N36:O36"/>
    <mergeCell ref="N27:O27"/>
    <mergeCell ref="N28:O28"/>
    <mergeCell ref="N29:O29"/>
    <mergeCell ref="N30:O30"/>
    <mergeCell ref="N31:O31"/>
    <mergeCell ref="B5:C7"/>
    <mergeCell ref="D5:D7"/>
    <mergeCell ref="E6:AA6"/>
    <mergeCell ref="E7:AA7"/>
    <mergeCell ref="E8:P8"/>
    <mergeCell ref="Q8:R8"/>
    <mergeCell ref="S8:W8"/>
    <mergeCell ref="B13:F13"/>
    <mergeCell ref="G13:P13"/>
    <mergeCell ref="Q13:U13"/>
    <mergeCell ref="V13:AA13"/>
    <mergeCell ref="X8:AA8"/>
    <mergeCell ref="X11:AA11"/>
    <mergeCell ref="S11:W11"/>
    <mergeCell ref="M9:M10"/>
    <mergeCell ref="N9:N10"/>
    <mergeCell ref="J9:J10"/>
    <mergeCell ref="K9:K10"/>
    <mergeCell ref="L9:L10"/>
    <mergeCell ref="G33:J33"/>
    <mergeCell ref="L18:M18"/>
    <mergeCell ref="L19:M19"/>
    <mergeCell ref="L20:M20"/>
    <mergeCell ref="L21:M21"/>
    <mergeCell ref="L22:M22"/>
    <mergeCell ref="L23:M23"/>
    <mergeCell ref="L24:M24"/>
    <mergeCell ref="L25:M25"/>
    <mergeCell ref="L26:M26"/>
    <mergeCell ref="L30:M30"/>
    <mergeCell ref="L31:M31"/>
    <mergeCell ref="L32:M32"/>
    <mergeCell ref="G27:J27"/>
    <mergeCell ref="G28:J28"/>
    <mergeCell ref="G29:J29"/>
    <mergeCell ref="G30:J30"/>
    <mergeCell ref="G31:J31"/>
    <mergeCell ref="G32:J32"/>
    <mergeCell ref="V16:AA16"/>
    <mergeCell ref="X17:Y18"/>
    <mergeCell ref="Z17:Z18"/>
    <mergeCell ref="V26:AA26"/>
    <mergeCell ref="X27:Y28"/>
    <mergeCell ref="Z27:Z28"/>
    <mergeCell ref="L44:M45"/>
    <mergeCell ref="P44:P45"/>
    <mergeCell ref="Q44:S45"/>
    <mergeCell ref="T44:T45"/>
    <mergeCell ref="L39:M39"/>
    <mergeCell ref="L40:M40"/>
    <mergeCell ref="L35:M35"/>
    <mergeCell ref="L36:M36"/>
    <mergeCell ref="L37:M37"/>
    <mergeCell ref="L38:M38"/>
    <mergeCell ref="V21:AA21"/>
    <mergeCell ref="X22:Y23"/>
    <mergeCell ref="Z22:Z23"/>
    <mergeCell ref="L33:M33"/>
    <mergeCell ref="L34:M34"/>
    <mergeCell ref="L27:M27"/>
    <mergeCell ref="L28:M28"/>
    <mergeCell ref="L29:M29"/>
  </mergeCells>
  <phoneticPr fontId="4" type="noConversion"/>
  <conditionalFormatting sqref="P16:P42 M41:M42 J41:J42 L15:L40 N15:N40">
    <cfRule type="cellIs" dxfId="69" priority="4" operator="equal">
      <formula>"Too Big"</formula>
    </cfRule>
    <cfRule type="cellIs" dxfId="68" priority="5" operator="equal">
      <formula>"BAD LOAD"</formula>
    </cfRule>
    <cfRule type="cellIs" dxfId="67" priority="6" operator="equal">
      <formula>"OK"</formula>
    </cfRule>
  </conditionalFormatting>
  <dataValidations count="2">
    <dataValidation type="list" allowBlank="1" showInputMessage="1" showErrorMessage="1" sqref="C15:C42" xr:uid="{4677B54F-7B19-4184-8320-079E451D94E4}">
      <formula1>$BD$17:$BD$27</formula1>
    </dataValidation>
    <dataValidation type="list" allowBlank="1" showInputMessage="1" showErrorMessage="1" sqref="C11" xr:uid="{5B5D5F1B-C87B-4071-8B82-EF27F3D95ED1}">
      <formula1>$BD$3:$BD$11</formula1>
    </dataValidation>
  </dataValidations>
  <pageMargins left="0.7" right="0.7" top="0.75" bottom="0.75" header="0.3" footer="0.3"/>
  <pageSetup paperSize="9"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DP162"/>
  <sheetViews>
    <sheetView zoomScaleNormal="100" zoomScaleSheetLayoutView="70" workbookViewId="0">
      <selection activeCell="C14" sqref="C14"/>
    </sheetView>
  </sheetViews>
  <sheetFormatPr defaultColWidth="9.125" defaultRowHeight="14.95" x14ac:dyDescent="0.3"/>
  <cols>
    <col min="1" max="1" width="0.75" style="220" customWidth="1"/>
    <col min="2" max="2" width="11.625" style="8" customWidth="1"/>
    <col min="3" max="3" width="39.75" style="8" customWidth="1"/>
    <col min="4" max="15" width="5.75" style="8" customWidth="1"/>
    <col min="16" max="16" width="8" style="8" customWidth="1"/>
    <col min="17" max="17" width="7.625" style="8" customWidth="1"/>
    <col min="18" max="18" width="6.375" style="8" customWidth="1"/>
    <col min="19" max="19" width="6.875" style="8" customWidth="1"/>
    <col min="20" max="20" width="4.375" style="8" customWidth="1"/>
    <col min="21" max="21" width="3.625" style="8" customWidth="1"/>
    <col min="22" max="22" width="6.375" style="8" customWidth="1"/>
    <col min="23" max="23" width="2" style="8" customWidth="1"/>
    <col min="24" max="24" width="3.625" style="8" customWidth="1"/>
    <col min="25" max="25" width="8.875" style="8" customWidth="1"/>
    <col min="26" max="26" width="3.75" style="8" customWidth="1"/>
    <col min="27" max="27" width="5.625" style="8" customWidth="1"/>
    <col min="28" max="28" width="9.125" style="290"/>
    <col min="29" max="34" width="9.125" style="62"/>
    <col min="35" max="54" width="9.125" style="8"/>
    <col min="55" max="55" width="16.125" style="8" customWidth="1"/>
    <col min="56" max="56" width="44" style="8" bestFit="1" customWidth="1"/>
    <col min="57" max="57" width="9.125" style="8"/>
    <col min="58" max="58" width="8.875" style="8" customWidth="1"/>
    <col min="59" max="75" width="9.125" style="8"/>
    <col min="76" max="76" width="13.375" style="8" bestFit="1" customWidth="1"/>
    <col min="77" max="16384" width="9.125" style="8"/>
  </cols>
  <sheetData>
    <row r="1" spans="1:78" customFormat="1" ht="16.5" customHeight="1" x14ac:dyDescent="0.2">
      <c r="A1" s="203"/>
      <c r="B1" s="1"/>
      <c r="C1" s="1"/>
      <c r="D1" s="1"/>
      <c r="E1" s="1"/>
      <c r="F1" s="1"/>
      <c r="G1" s="1"/>
      <c r="H1" s="1"/>
      <c r="I1" s="1"/>
      <c r="J1" s="1"/>
      <c r="K1" s="1"/>
      <c r="L1" s="1"/>
      <c r="M1" s="1"/>
      <c r="N1" s="1"/>
      <c r="O1" s="1"/>
      <c r="P1" s="1"/>
      <c r="Q1" s="1"/>
      <c r="R1" s="1"/>
      <c r="S1" s="1"/>
      <c r="T1" s="1"/>
      <c r="U1" s="1"/>
      <c r="V1" s="1"/>
      <c r="W1" s="1"/>
      <c r="X1" s="1"/>
      <c r="Y1" s="1"/>
      <c r="Z1" s="1"/>
      <c r="AA1" s="1"/>
      <c r="AB1" s="476"/>
      <c r="AC1" s="61"/>
      <c r="AD1" s="61"/>
      <c r="AE1" s="61"/>
      <c r="AF1" s="61"/>
      <c r="AG1" s="61"/>
      <c r="AH1" s="61"/>
    </row>
    <row r="2" spans="1:78" customFormat="1" ht="20.25" customHeight="1" x14ac:dyDescent="0.3">
      <c r="A2" s="203"/>
      <c r="B2" s="1"/>
      <c r="C2" s="1"/>
      <c r="D2" s="751"/>
      <c r="E2" s="229"/>
      <c r="F2" s="1"/>
      <c r="G2" s="2"/>
      <c r="H2" s="2"/>
      <c r="I2" s="2"/>
      <c r="J2" s="2"/>
      <c r="K2" s="2"/>
      <c r="L2" s="2"/>
      <c r="M2" s="2"/>
      <c r="N2" s="2"/>
      <c r="O2" s="3"/>
      <c r="P2" s="4"/>
      <c r="Q2" s="2"/>
      <c r="R2" s="1"/>
      <c r="S2" s="1"/>
      <c r="T2" s="1"/>
      <c r="U2" s="2"/>
      <c r="V2" s="2"/>
      <c r="W2" s="2"/>
      <c r="X2" s="2"/>
      <c r="Y2" s="2"/>
      <c r="Z2" s="2"/>
      <c r="AA2" s="2"/>
      <c r="AB2" s="476"/>
      <c r="AC2" s="61"/>
      <c r="AD2" s="61"/>
      <c r="AE2" s="61"/>
      <c r="AF2" s="61"/>
      <c r="AG2" s="61"/>
      <c r="AH2" s="61"/>
      <c r="BC2" s="66" t="s">
        <v>11</v>
      </c>
      <c r="BD2" s="67" t="s">
        <v>12</v>
      </c>
      <c r="BE2" s="67" t="s">
        <v>153</v>
      </c>
      <c r="BF2" s="67" t="s">
        <v>390</v>
      </c>
      <c r="BG2" s="67" t="s">
        <v>154</v>
      </c>
      <c r="BH2" s="67" t="s">
        <v>155</v>
      </c>
      <c r="BI2" s="67" t="s">
        <v>156</v>
      </c>
      <c r="BJ2" s="67" t="s">
        <v>157</v>
      </c>
      <c r="BK2" s="67" t="s">
        <v>180</v>
      </c>
      <c r="BL2" s="67" t="s">
        <v>181</v>
      </c>
      <c r="BM2" s="67" t="s">
        <v>184</v>
      </c>
      <c r="BN2" s="67" t="s">
        <v>158</v>
      </c>
      <c r="BO2" s="67" t="s">
        <v>159</v>
      </c>
      <c r="BP2" s="67" t="s">
        <v>160</v>
      </c>
      <c r="BQ2" s="67" t="s">
        <v>378</v>
      </c>
      <c r="BR2" s="67" t="s">
        <v>379</v>
      </c>
      <c r="BS2" s="67" t="s">
        <v>380</v>
      </c>
      <c r="BT2" s="67" t="s">
        <v>182</v>
      </c>
      <c r="BU2" s="67" t="s">
        <v>161</v>
      </c>
      <c r="BV2" s="68" t="s">
        <v>169</v>
      </c>
      <c r="BW2" s="69" t="s">
        <v>170</v>
      </c>
      <c r="BX2" s="70" t="s">
        <v>162</v>
      </c>
      <c r="BY2" s="79" t="s">
        <v>188</v>
      </c>
      <c r="BZ2" s="79" t="s">
        <v>189</v>
      </c>
    </row>
    <row r="3" spans="1:78" customFormat="1" ht="13.6" customHeight="1" x14ac:dyDescent="0.3">
      <c r="A3" s="203"/>
      <c r="B3" s="1"/>
      <c r="C3" s="1"/>
      <c r="D3" s="751"/>
      <c r="E3" s="229"/>
      <c r="F3" s="1"/>
      <c r="G3" s="1"/>
      <c r="H3" s="1"/>
      <c r="I3" s="1"/>
      <c r="J3" s="1"/>
      <c r="K3" s="1"/>
      <c r="L3" s="1"/>
      <c r="M3" s="1"/>
      <c r="N3" s="1"/>
      <c r="O3" s="1"/>
      <c r="P3" s="1"/>
      <c r="Q3" s="1"/>
      <c r="R3" s="1"/>
      <c r="S3" s="1"/>
      <c r="T3" s="1"/>
      <c r="U3" s="1"/>
      <c r="V3" s="5"/>
      <c r="W3" s="1"/>
      <c r="X3" s="1"/>
      <c r="Y3" s="6"/>
      <c r="Z3" s="2"/>
      <c r="AA3" s="7"/>
      <c r="AB3" s="476"/>
      <c r="AC3" s="61"/>
      <c r="AD3" s="61"/>
      <c r="AE3" s="61"/>
      <c r="AF3" s="61"/>
      <c r="AG3" s="61"/>
      <c r="AH3" s="61"/>
      <c r="BC3" s="71" t="s">
        <v>229</v>
      </c>
      <c r="BD3" s="72" t="s">
        <v>230</v>
      </c>
      <c r="BE3" s="74">
        <v>250</v>
      </c>
      <c r="BF3" s="74"/>
      <c r="BG3" s="74">
        <v>250</v>
      </c>
      <c r="BH3" s="74">
        <v>250</v>
      </c>
      <c r="BI3" s="74">
        <v>250</v>
      </c>
      <c r="BJ3" s="74">
        <v>0</v>
      </c>
      <c r="BK3" s="74"/>
      <c r="BL3" s="74"/>
      <c r="BM3" s="74"/>
      <c r="BN3" s="74">
        <v>0</v>
      </c>
      <c r="BO3" s="74">
        <v>0</v>
      </c>
      <c r="BP3" s="74">
        <v>0</v>
      </c>
      <c r="BQ3" s="74">
        <v>0</v>
      </c>
      <c r="BR3" s="74">
        <v>0</v>
      </c>
      <c r="BS3" s="74">
        <v>0</v>
      </c>
      <c r="BT3" s="74">
        <v>0</v>
      </c>
      <c r="BU3" s="74">
        <v>450</v>
      </c>
      <c r="BV3" s="75">
        <v>113</v>
      </c>
      <c r="BW3" s="75">
        <v>125</v>
      </c>
      <c r="BX3" s="75">
        <v>8</v>
      </c>
      <c r="BY3" s="78">
        <v>1000</v>
      </c>
      <c r="BZ3" s="80">
        <v>1000</v>
      </c>
    </row>
    <row r="4" spans="1:78" ht="14.95" customHeight="1" thickBot="1" x14ac:dyDescent="0.35">
      <c r="B4" s="2"/>
      <c r="C4" s="2"/>
      <c r="D4" s="230"/>
      <c r="E4" s="359"/>
      <c r="F4" s="359"/>
      <c r="G4" s="359"/>
      <c r="H4" s="359"/>
      <c r="I4" s="2"/>
      <c r="J4" s="2"/>
      <c r="K4" s="2"/>
      <c r="L4" s="2"/>
      <c r="M4" s="2"/>
      <c r="N4" s="2"/>
      <c r="O4" s="2"/>
      <c r="P4" s="2"/>
      <c r="Q4" s="2"/>
      <c r="R4" s="2"/>
      <c r="S4" s="2"/>
      <c r="T4" s="2"/>
      <c r="U4" s="2"/>
      <c r="V4" s="2"/>
      <c r="W4" s="2"/>
      <c r="X4" s="2"/>
      <c r="Y4" s="2"/>
      <c r="Z4" s="2"/>
      <c r="AA4" s="2"/>
      <c r="BC4" s="71" t="s">
        <v>221</v>
      </c>
      <c r="BD4" s="72" t="s">
        <v>222</v>
      </c>
      <c r="BE4" s="74">
        <v>250</v>
      </c>
      <c r="BF4" s="74"/>
      <c r="BG4" s="74">
        <v>250</v>
      </c>
      <c r="BH4" s="74">
        <v>250</v>
      </c>
      <c r="BI4" s="74">
        <v>250</v>
      </c>
      <c r="BJ4" s="74">
        <v>250</v>
      </c>
      <c r="BK4" s="74"/>
      <c r="BL4" s="74"/>
      <c r="BM4" s="74"/>
      <c r="BN4" s="74">
        <v>250</v>
      </c>
      <c r="BO4" s="74">
        <v>250</v>
      </c>
      <c r="BP4" s="74">
        <v>250</v>
      </c>
      <c r="BQ4" s="74">
        <v>0</v>
      </c>
      <c r="BR4" s="74">
        <v>0</v>
      </c>
      <c r="BS4" s="74">
        <v>0</v>
      </c>
      <c r="BT4" s="74">
        <v>0</v>
      </c>
      <c r="BU4" s="74">
        <v>450</v>
      </c>
      <c r="BV4" s="74">
        <v>113</v>
      </c>
      <c r="BW4" s="74">
        <v>125</v>
      </c>
      <c r="BX4" s="74">
        <v>8</v>
      </c>
      <c r="BY4" s="78">
        <v>1000</v>
      </c>
      <c r="BZ4" s="80">
        <v>1000</v>
      </c>
    </row>
    <row r="5" spans="1:78" s="92" customFormat="1" ht="31.6" customHeight="1" x14ac:dyDescent="0.6">
      <c r="A5" s="221"/>
      <c r="B5" s="245" t="s">
        <v>354</v>
      </c>
      <c r="C5" s="231"/>
      <c r="D5" s="231"/>
      <c r="E5" s="221"/>
      <c r="F5" s="221"/>
      <c r="G5" s="221"/>
      <c r="H5" s="238" t="s">
        <v>355</v>
      </c>
      <c r="I5" s="231"/>
      <c r="J5" s="231"/>
      <c r="K5" s="231"/>
      <c r="L5" s="231"/>
      <c r="M5" s="231"/>
      <c r="N5" s="231"/>
      <c r="O5" s="231"/>
      <c r="P5" s="231"/>
      <c r="Q5" s="231"/>
      <c r="R5" s="231"/>
      <c r="S5" s="231"/>
      <c r="T5" s="231"/>
      <c r="U5" s="231"/>
      <c r="V5" s="231"/>
      <c r="W5" s="231"/>
      <c r="X5" s="231"/>
      <c r="Y5" s="231"/>
      <c r="Z5" s="231"/>
      <c r="AA5" s="232"/>
      <c r="AB5" s="221"/>
      <c r="BC5" s="93" t="s">
        <v>223</v>
      </c>
      <c r="BD5" s="94" t="s">
        <v>224</v>
      </c>
      <c r="BE5" s="95">
        <v>250</v>
      </c>
      <c r="BF5" s="95"/>
      <c r="BG5" s="95">
        <v>250</v>
      </c>
      <c r="BH5" s="95">
        <v>250</v>
      </c>
      <c r="BI5" s="95">
        <v>250</v>
      </c>
      <c r="BJ5" s="95">
        <v>250</v>
      </c>
      <c r="BK5" s="95"/>
      <c r="BL5" s="95"/>
      <c r="BM5" s="95"/>
      <c r="BN5" s="95">
        <v>250</v>
      </c>
      <c r="BO5" s="95">
        <v>250</v>
      </c>
      <c r="BP5" s="95">
        <v>250</v>
      </c>
      <c r="BQ5" s="95">
        <v>0</v>
      </c>
      <c r="BR5" s="95">
        <v>0</v>
      </c>
      <c r="BS5" s="95">
        <v>0</v>
      </c>
      <c r="BT5" s="95">
        <v>0</v>
      </c>
      <c r="BU5" s="95">
        <v>450</v>
      </c>
      <c r="BV5" s="95">
        <v>113</v>
      </c>
      <c r="BW5" s="95">
        <v>125</v>
      </c>
      <c r="BX5" s="95">
        <v>8</v>
      </c>
      <c r="BY5" s="95">
        <v>1000</v>
      </c>
      <c r="BZ5" s="96">
        <v>1000</v>
      </c>
    </row>
    <row r="6" spans="1:78" s="101" customFormat="1" ht="18" customHeight="1" x14ac:dyDescent="0.3">
      <c r="A6" s="222"/>
      <c r="B6" s="357" t="s">
        <v>391</v>
      </c>
      <c r="C6" s="358"/>
      <c r="D6" s="358"/>
      <c r="E6" s="222"/>
      <c r="F6" s="222"/>
      <c r="G6" s="222"/>
      <c r="H6" s="237" t="s">
        <v>353</v>
      </c>
      <c r="I6" s="222"/>
      <c r="J6" s="222"/>
      <c r="K6" s="222"/>
      <c r="L6" s="222"/>
      <c r="M6" s="222"/>
      <c r="N6" s="222"/>
      <c r="O6" s="222"/>
      <c r="P6" s="222"/>
      <c r="Q6" s="222"/>
      <c r="R6" s="222"/>
      <c r="S6" s="222"/>
      <c r="T6" s="222"/>
      <c r="U6" s="222"/>
      <c r="V6" s="222"/>
      <c r="W6" s="222"/>
      <c r="X6" s="222"/>
      <c r="Y6" s="222"/>
      <c r="Z6" s="222"/>
      <c r="AA6" s="233"/>
      <c r="AB6" s="222"/>
      <c r="BC6" s="93" t="s">
        <v>225</v>
      </c>
      <c r="BD6" s="94" t="s">
        <v>226</v>
      </c>
      <c r="BE6" s="95">
        <v>250</v>
      </c>
      <c r="BF6" s="95"/>
      <c r="BG6" s="95">
        <v>250</v>
      </c>
      <c r="BH6" s="95">
        <v>250</v>
      </c>
      <c r="BI6" s="95">
        <v>250</v>
      </c>
      <c r="BJ6" s="95">
        <v>250</v>
      </c>
      <c r="BK6" s="95"/>
      <c r="BL6" s="95"/>
      <c r="BM6" s="95"/>
      <c r="BN6" s="95">
        <v>250</v>
      </c>
      <c r="BO6" s="95">
        <v>250</v>
      </c>
      <c r="BP6" s="95">
        <v>250</v>
      </c>
      <c r="BQ6" s="95">
        <v>250</v>
      </c>
      <c r="BR6" s="95">
        <v>250</v>
      </c>
      <c r="BS6" s="95">
        <v>250</v>
      </c>
      <c r="BT6" s="95">
        <v>250</v>
      </c>
      <c r="BU6" s="95">
        <v>450</v>
      </c>
      <c r="BV6" s="95">
        <v>113</v>
      </c>
      <c r="BW6" s="95">
        <v>125</v>
      </c>
      <c r="BX6" s="95">
        <v>8</v>
      </c>
      <c r="BY6" s="95">
        <v>1000</v>
      </c>
      <c r="BZ6" s="96">
        <v>1000</v>
      </c>
    </row>
    <row r="7" spans="1:78" s="101" customFormat="1" x14ac:dyDescent="0.3">
      <c r="A7" s="222"/>
      <c r="B7" s="239"/>
      <c r="C7" s="240"/>
      <c r="D7" s="241"/>
      <c r="E7" s="222"/>
      <c r="F7" s="222"/>
      <c r="G7" s="222"/>
      <c r="H7" s="238" t="s">
        <v>356</v>
      </c>
      <c r="I7" s="222"/>
      <c r="J7" s="222"/>
      <c r="K7" s="222"/>
      <c r="L7" s="222"/>
      <c r="M7" s="222"/>
      <c r="N7" s="222"/>
      <c r="O7" s="222"/>
      <c r="P7" s="222"/>
      <c r="Q7" s="222"/>
      <c r="R7" s="222"/>
      <c r="S7" s="222"/>
      <c r="T7" s="222"/>
      <c r="U7" s="222"/>
      <c r="V7" s="222"/>
      <c r="W7" s="222"/>
      <c r="X7" s="222"/>
      <c r="Y7" s="222"/>
      <c r="Z7" s="222"/>
      <c r="AA7" s="233"/>
      <c r="AB7" s="222"/>
      <c r="BC7" s="71"/>
      <c r="BD7" s="72"/>
      <c r="BE7" s="74"/>
      <c r="BF7" s="74"/>
      <c r="BG7" s="74"/>
      <c r="BH7" s="74"/>
      <c r="BI7" s="74"/>
      <c r="BJ7" s="74"/>
      <c r="BK7" s="74"/>
      <c r="BL7" s="74"/>
      <c r="BM7" s="74"/>
      <c r="BN7" s="74"/>
      <c r="BO7" s="74"/>
      <c r="BP7" s="74"/>
      <c r="BQ7" s="74"/>
      <c r="BR7" s="74"/>
      <c r="BS7" s="74"/>
      <c r="BT7" s="74"/>
      <c r="BU7" s="74"/>
      <c r="BV7" s="74"/>
      <c r="BW7" s="74"/>
      <c r="BX7" s="74"/>
      <c r="BY7" s="74"/>
      <c r="BZ7" s="236"/>
    </row>
    <row r="8" spans="1:78" s="101" customFormat="1" ht="15.65" thickBot="1" x14ac:dyDescent="0.35">
      <c r="A8" s="222"/>
      <c r="B8" s="242"/>
      <c r="C8" s="243"/>
      <c r="D8" s="244"/>
      <c r="E8" s="222"/>
      <c r="F8" s="222"/>
      <c r="G8" s="222"/>
      <c r="H8" s="222"/>
      <c r="I8" s="222"/>
      <c r="J8" s="222"/>
      <c r="K8" s="222"/>
      <c r="L8" s="222"/>
      <c r="M8" s="222"/>
      <c r="N8" s="222"/>
      <c r="O8" s="222"/>
      <c r="P8" s="234"/>
      <c r="Q8" s="234"/>
      <c r="R8" s="234"/>
      <c r="S8" s="234"/>
      <c r="T8" s="234"/>
      <c r="U8" s="234"/>
      <c r="V8" s="234"/>
      <c r="W8" s="234"/>
      <c r="X8" s="234"/>
      <c r="Y8" s="234"/>
      <c r="Z8" s="234"/>
      <c r="AA8" s="235"/>
      <c r="AB8" s="222"/>
      <c r="BC8" s="93" t="s">
        <v>227</v>
      </c>
      <c r="BD8" s="94" t="s">
        <v>228</v>
      </c>
      <c r="BE8" s="95">
        <v>250</v>
      </c>
      <c r="BF8" s="95"/>
      <c r="BG8" s="95">
        <v>250</v>
      </c>
      <c r="BH8" s="95">
        <v>250</v>
      </c>
      <c r="BI8" s="95">
        <v>250</v>
      </c>
      <c r="BJ8" s="95">
        <v>250</v>
      </c>
      <c r="BK8" s="95"/>
      <c r="BL8" s="95"/>
      <c r="BM8" s="95"/>
      <c r="BN8" s="95">
        <v>250</v>
      </c>
      <c r="BO8" s="95">
        <v>250</v>
      </c>
      <c r="BP8" s="95">
        <v>250</v>
      </c>
      <c r="BQ8" s="95">
        <v>250</v>
      </c>
      <c r="BR8" s="95">
        <v>250</v>
      </c>
      <c r="BS8" s="95">
        <v>250</v>
      </c>
      <c r="BT8" s="95">
        <v>250</v>
      </c>
      <c r="BU8" s="95">
        <v>450</v>
      </c>
      <c r="BV8" s="95">
        <v>113</v>
      </c>
      <c r="BW8" s="95">
        <v>125</v>
      </c>
      <c r="BX8" s="95">
        <v>8</v>
      </c>
      <c r="BY8" s="95">
        <v>1000</v>
      </c>
      <c r="BZ8" s="96">
        <v>1000</v>
      </c>
    </row>
    <row r="9" spans="1:78" s="371" customFormat="1" ht="16.5" customHeight="1" x14ac:dyDescent="0.25">
      <c r="A9" s="362"/>
      <c r="B9" s="303" t="s">
        <v>395</v>
      </c>
      <c r="C9" s="363"/>
      <c r="D9" s="364" t="s">
        <v>392</v>
      </c>
      <c r="E9" s="365"/>
      <c r="F9" s="365"/>
      <c r="G9" s="365"/>
      <c r="H9" s="365"/>
      <c r="I9" s="365"/>
      <c r="J9" s="365"/>
      <c r="K9" s="365"/>
      <c r="L9" s="365"/>
      <c r="M9" s="365"/>
      <c r="N9" s="365"/>
      <c r="O9" s="366"/>
      <c r="P9" s="367" t="s">
        <v>299</v>
      </c>
      <c r="Q9" s="368"/>
      <c r="R9" s="367" t="s">
        <v>393</v>
      </c>
      <c r="S9" s="363"/>
      <c r="T9" s="363"/>
      <c r="U9" s="363"/>
      <c r="V9" s="363"/>
      <c r="W9" s="369" t="s">
        <v>15</v>
      </c>
      <c r="X9" s="363"/>
      <c r="Y9" s="363"/>
      <c r="Z9" s="363"/>
      <c r="AA9" s="370"/>
      <c r="AB9" s="362"/>
      <c r="BC9" s="372"/>
      <c r="BE9" s="373"/>
      <c r="BF9" s="373"/>
      <c r="BG9" s="373"/>
      <c r="BH9" s="373"/>
      <c r="BI9" s="373"/>
      <c r="BJ9" s="373"/>
      <c r="BK9" s="373"/>
      <c r="BL9" s="373"/>
      <c r="BM9" s="373"/>
      <c r="BN9" s="373"/>
      <c r="BO9" s="373"/>
      <c r="BP9" s="373"/>
      <c r="BQ9" s="373"/>
      <c r="BR9" s="373"/>
      <c r="BS9" s="373"/>
      <c r="BT9" s="373"/>
      <c r="BU9" s="373"/>
      <c r="BV9" s="373"/>
      <c r="BW9" s="373"/>
      <c r="BX9" s="373"/>
      <c r="BY9" s="373"/>
      <c r="BZ9" s="374"/>
    </row>
    <row r="10" spans="1:78" s="111" customFormat="1" ht="20.25" customHeight="1" x14ac:dyDescent="0.3">
      <c r="A10" s="224"/>
      <c r="B10" s="110"/>
      <c r="D10" s="747" t="s">
        <v>7</v>
      </c>
      <c r="E10" s="743" t="s">
        <v>8</v>
      </c>
      <c r="F10" s="743" t="s">
        <v>10</v>
      </c>
      <c r="G10" s="743" t="s">
        <v>9</v>
      </c>
      <c r="H10" s="743" t="s">
        <v>165</v>
      </c>
      <c r="I10" s="743" t="s">
        <v>166</v>
      </c>
      <c r="J10" s="743" t="s">
        <v>167</v>
      </c>
      <c r="K10" s="743" t="s">
        <v>168</v>
      </c>
      <c r="L10" s="743" t="s">
        <v>383</v>
      </c>
      <c r="M10" s="743" t="s">
        <v>382</v>
      </c>
      <c r="N10" s="743" t="s">
        <v>384</v>
      </c>
      <c r="O10" s="745" t="s">
        <v>385</v>
      </c>
      <c r="P10" s="337" t="s">
        <v>17</v>
      </c>
      <c r="Q10" s="338" t="s">
        <v>18</v>
      </c>
      <c r="R10" s="336" t="s">
        <v>394</v>
      </c>
      <c r="W10" s="472" t="s">
        <v>23</v>
      </c>
      <c r="AA10" s="112"/>
      <c r="AB10" s="224"/>
      <c r="BC10" s="93"/>
      <c r="BD10" s="94"/>
      <c r="BE10" s="95"/>
      <c r="BF10" s="95"/>
      <c r="BG10" s="95"/>
      <c r="BH10" s="95"/>
      <c r="BI10" s="95"/>
      <c r="BJ10" s="95"/>
      <c r="BK10" s="95"/>
      <c r="BL10" s="95"/>
      <c r="BM10" s="95"/>
      <c r="BN10" s="95"/>
      <c r="BO10" s="95"/>
      <c r="BP10" s="95"/>
      <c r="BQ10" s="95"/>
      <c r="BR10" s="95"/>
      <c r="BS10" s="95"/>
      <c r="BT10" s="95"/>
      <c r="BU10" s="95"/>
      <c r="BV10" s="95"/>
      <c r="BW10" s="95"/>
      <c r="BX10" s="95"/>
      <c r="BY10" s="95"/>
      <c r="BZ10" s="96"/>
    </row>
    <row r="11" spans="1:78" s="94" customFormat="1" ht="19.55" customHeight="1" thickBot="1" x14ac:dyDescent="0.35">
      <c r="A11" s="223"/>
      <c r="B11" s="291" t="s">
        <v>11</v>
      </c>
      <c r="C11" s="292" t="s">
        <v>12</v>
      </c>
      <c r="D11" s="748"/>
      <c r="E11" s="744"/>
      <c r="F11" s="744"/>
      <c r="G11" s="744"/>
      <c r="H11" s="744"/>
      <c r="I11" s="744"/>
      <c r="J11" s="744"/>
      <c r="K11" s="744"/>
      <c r="L11" s="744"/>
      <c r="M11" s="744"/>
      <c r="N11" s="744"/>
      <c r="O11" s="746"/>
      <c r="P11" s="360" t="s">
        <v>19</v>
      </c>
      <c r="Q11" s="361" t="s">
        <v>0</v>
      </c>
      <c r="R11" s="115"/>
      <c r="S11" s="115"/>
      <c r="T11" s="115"/>
      <c r="U11" s="115"/>
      <c r="V11" s="115"/>
      <c r="W11" s="117"/>
      <c r="X11" s="115"/>
      <c r="Y11" s="115"/>
      <c r="Z11" s="115"/>
      <c r="AA11" s="118"/>
      <c r="AB11" s="223"/>
      <c r="BC11" s="100"/>
      <c r="BE11" s="95"/>
      <c r="BF11" s="95"/>
      <c r="BG11" s="95"/>
      <c r="BH11" s="95"/>
      <c r="BI11" s="95"/>
      <c r="BJ11" s="95"/>
      <c r="BK11" s="95"/>
      <c r="BL11" s="95"/>
      <c r="BM11" s="95"/>
      <c r="BN11" s="95"/>
      <c r="BO11" s="95"/>
      <c r="BP11" s="95"/>
      <c r="BQ11" s="95"/>
      <c r="BR11" s="95"/>
      <c r="BS11" s="95"/>
      <c r="BT11" s="95"/>
      <c r="BU11" s="95"/>
      <c r="BV11" s="95"/>
      <c r="BW11" s="95"/>
      <c r="BX11" s="95"/>
      <c r="BY11" s="95"/>
    </row>
    <row r="12" spans="1:78" s="299" customFormat="1" ht="13.6" x14ac:dyDescent="0.25">
      <c r="A12" s="293"/>
      <c r="B12" s="502" t="str">
        <f>'Sec 1 - Configure Panel'!C11</f>
        <v>Smart 6/0</v>
      </c>
      <c r="C12" s="503" t="str">
        <f>DGET(BC2:BX24,"Description",B11:B12)</f>
        <v>Smart 6 no Zone LED</v>
      </c>
      <c r="D12" s="294">
        <f>DGET(BC2:BX24,"L1",B11:B12)</f>
        <v>250</v>
      </c>
      <c r="E12" s="295">
        <f>DGET(BC2:BX24,"L2",B11:B12)</f>
        <v>250</v>
      </c>
      <c r="F12" s="295">
        <f>DGET(BC2:BX24,"L3",B11:B12)</f>
        <v>250</v>
      </c>
      <c r="G12" s="295">
        <f>DGET(BC2:BX24,"L4",B11:B12)</f>
        <v>250</v>
      </c>
      <c r="H12" s="295">
        <f>DGET(BC2:BX24,"L5",B11:B12)</f>
        <v>0</v>
      </c>
      <c r="I12" s="295">
        <f>DGET(BC2:BX24,"L6",B11:B12)</f>
        <v>0</v>
      </c>
      <c r="J12" s="295">
        <f>DGET(BC2:BX24,"L7",B11:B12)</f>
        <v>0</v>
      </c>
      <c r="K12" s="295">
        <f>DGET(BC2:BX24,"L8",B11:B12)</f>
        <v>0</v>
      </c>
      <c r="L12" s="295">
        <f>DGET(BC2:BX24,"L9",B11:B12)</f>
        <v>0</v>
      </c>
      <c r="M12" s="295">
        <f>DGET(BC2:BT24,"L10",B11:B12)</f>
        <v>0</v>
      </c>
      <c r="N12" s="295">
        <f>DGET(BC2:BT24,"L11",B11:B12)</f>
        <v>0</v>
      </c>
      <c r="O12" s="295">
        <f>DGET(BC2:BT24,"L12",B11:B12)</f>
        <v>0</v>
      </c>
      <c r="P12" s="339">
        <f>'Sec 1 - Configure Panel'!S11</f>
        <v>113</v>
      </c>
      <c r="Q12" s="339">
        <f>'Sec 1 - Configure Panel'!X11</f>
        <v>125</v>
      </c>
      <c r="R12" s="296"/>
      <c r="S12" s="296"/>
      <c r="T12" s="296"/>
      <c r="U12" s="759">
        <f>P12</f>
        <v>113</v>
      </c>
      <c r="V12" s="759"/>
      <c r="W12" s="296"/>
      <c r="X12" s="296"/>
      <c r="Y12" s="296"/>
      <c r="Z12" s="773">
        <f>Q12</f>
        <v>125</v>
      </c>
      <c r="AA12" s="774"/>
      <c r="AB12" s="375"/>
      <c r="AC12" s="298">
        <f>D12</f>
        <v>250</v>
      </c>
      <c r="AD12" s="298" t="str">
        <f>B12</f>
        <v>Smart 6/0</v>
      </c>
      <c r="AE12" s="298" t="str">
        <f>C12</f>
        <v>Smart 6 no Zone LED</v>
      </c>
      <c r="AF12" s="298"/>
      <c r="AG12" s="297"/>
      <c r="AH12" s="297"/>
      <c r="BC12" s="300"/>
      <c r="BD12" s="301"/>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1"/>
    </row>
    <row r="13" spans="1:78" x14ac:dyDescent="0.3">
      <c r="B13" s="10"/>
      <c r="C13" s="2"/>
      <c r="D13" s="13"/>
      <c r="E13" s="52"/>
      <c r="F13" s="51"/>
      <c r="G13" s="51"/>
      <c r="H13" s="51"/>
      <c r="I13" s="51"/>
      <c r="J13" s="51"/>
      <c r="K13" s="51"/>
      <c r="L13" s="51"/>
      <c r="M13" s="51"/>
      <c r="N13" s="51"/>
      <c r="O13" s="51"/>
      <c r="P13" s="11"/>
      <c r="Q13" s="11"/>
      <c r="R13" s="11"/>
      <c r="S13" s="11"/>
      <c r="T13" s="11"/>
      <c r="U13" s="353"/>
      <c r="V13" s="471"/>
      <c r="W13" s="11"/>
      <c r="X13" s="11"/>
      <c r="Y13" s="11"/>
      <c r="Z13" s="353"/>
      <c r="AA13" s="354"/>
      <c r="BC13" s="73"/>
      <c r="BD13" s="72"/>
      <c r="BE13" s="74"/>
      <c r="BF13" s="74"/>
      <c r="BG13" s="74"/>
      <c r="BH13" s="74"/>
      <c r="BI13" s="74"/>
      <c r="BJ13" s="74"/>
      <c r="BK13" s="74"/>
      <c r="BL13" s="74"/>
      <c r="BM13" s="74"/>
      <c r="BN13" s="74"/>
      <c r="BO13" s="74"/>
      <c r="BP13" s="74"/>
      <c r="BQ13" s="74"/>
      <c r="BR13" s="74"/>
      <c r="BS13" s="74"/>
      <c r="BT13" s="74"/>
      <c r="BU13" s="74"/>
      <c r="BV13" s="74"/>
      <c r="BW13" s="74"/>
      <c r="BX13" s="74"/>
      <c r="BY13" s="78"/>
      <c r="BZ13" s="72"/>
    </row>
    <row r="14" spans="1:78" s="299" customFormat="1" ht="14.3" customHeight="1" x14ac:dyDescent="0.25">
      <c r="A14" s="293"/>
      <c r="B14" s="340" t="s">
        <v>318</v>
      </c>
      <c r="C14" s="311"/>
      <c r="D14" s="311"/>
      <c r="E14" s="311"/>
      <c r="F14" s="311"/>
      <c r="G14" s="343" t="s">
        <v>190</v>
      </c>
      <c r="H14" s="343">
        <v>1000</v>
      </c>
      <c r="I14" s="311"/>
      <c r="J14" s="311"/>
      <c r="K14" s="311"/>
      <c r="L14" s="311"/>
      <c r="M14" s="311"/>
      <c r="N14" s="311"/>
      <c r="P14" s="345">
        <v>0</v>
      </c>
      <c r="Q14" s="345">
        <v>0</v>
      </c>
      <c r="R14" s="306"/>
      <c r="S14" s="306"/>
      <c r="T14" s="306"/>
      <c r="U14" s="767">
        <f>P14</f>
        <v>0</v>
      </c>
      <c r="V14" s="767"/>
      <c r="W14" s="306"/>
      <c r="X14" s="306"/>
      <c r="Y14" s="306"/>
      <c r="Z14" s="775">
        <f>Q14</f>
        <v>0</v>
      </c>
      <c r="AA14" s="776"/>
      <c r="AB14" s="375"/>
      <c r="AC14" s="297"/>
      <c r="AD14" s="297"/>
      <c r="AE14" s="297"/>
      <c r="AF14" s="297"/>
      <c r="AG14" s="297"/>
      <c r="AH14" s="297"/>
      <c r="BC14" s="301"/>
      <c r="BD14" s="301"/>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1"/>
    </row>
    <row r="15" spans="1:78" s="299" customFormat="1" ht="15.8" customHeight="1" x14ac:dyDescent="0.25">
      <c r="A15" s="293"/>
      <c r="B15" s="341" t="s">
        <v>319</v>
      </c>
      <c r="C15" s="342"/>
      <c r="D15" s="342"/>
      <c r="E15" s="342"/>
      <c r="F15" s="342"/>
      <c r="G15" s="344" t="s">
        <v>190</v>
      </c>
      <c r="H15" s="344">
        <v>1000</v>
      </c>
      <c r="I15" s="342"/>
      <c r="J15" s="342"/>
      <c r="K15" s="342"/>
      <c r="L15" s="342"/>
      <c r="M15" s="342"/>
      <c r="N15" s="342"/>
      <c r="O15" s="342"/>
      <c r="P15" s="345">
        <v>0</v>
      </c>
      <c r="Q15" s="345">
        <v>0</v>
      </c>
      <c r="R15" s="307"/>
      <c r="S15" s="307"/>
      <c r="T15" s="307"/>
      <c r="U15" s="784">
        <f>P15</f>
        <v>0</v>
      </c>
      <c r="V15" s="784"/>
      <c r="W15" s="307"/>
      <c r="X15" s="307"/>
      <c r="Y15" s="307"/>
      <c r="Z15" s="777">
        <f>Q15</f>
        <v>0</v>
      </c>
      <c r="AA15" s="778"/>
      <c r="AB15" s="375"/>
      <c r="AC15" s="297"/>
      <c r="AD15" s="297"/>
      <c r="AE15" s="297"/>
      <c r="AF15" s="297"/>
      <c r="AG15" s="297"/>
      <c r="AH15" s="297"/>
      <c r="BC15" s="301"/>
      <c r="BD15" s="301"/>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1"/>
    </row>
    <row r="16" spans="1:78" x14ac:dyDescent="0.3">
      <c r="B16" s="121" t="s">
        <v>21</v>
      </c>
      <c r="C16" s="122"/>
      <c r="D16" s="122"/>
      <c r="E16" s="122"/>
      <c r="F16" s="122"/>
      <c r="G16" s="122"/>
      <c r="H16" s="122"/>
      <c r="I16" s="122"/>
      <c r="J16" s="122"/>
      <c r="K16" s="122"/>
      <c r="L16" s="122"/>
      <c r="M16" s="122"/>
      <c r="N16" s="122"/>
      <c r="O16" s="122"/>
      <c r="P16" s="305"/>
      <c r="Q16" s="305"/>
      <c r="R16" s="308"/>
      <c r="S16" s="308"/>
      <c r="T16" s="308"/>
      <c r="U16" s="308"/>
      <c r="V16" s="308"/>
      <c r="W16" s="308"/>
      <c r="X16" s="308"/>
      <c r="Y16" s="308"/>
      <c r="Z16" s="355"/>
      <c r="AA16" s="356"/>
      <c r="BC16" s="72"/>
      <c r="BD16" s="72"/>
      <c r="BE16" s="74"/>
      <c r="BF16" s="74"/>
      <c r="BG16" s="74"/>
      <c r="BH16" s="74"/>
      <c r="BI16" s="74"/>
      <c r="BJ16" s="74"/>
      <c r="BK16" s="74"/>
      <c r="BL16" s="74"/>
      <c r="BM16" s="74"/>
      <c r="BN16" s="74"/>
      <c r="BO16" s="74"/>
      <c r="BP16" s="74"/>
      <c r="BQ16" s="74"/>
      <c r="BR16" s="74"/>
      <c r="BS16" s="74"/>
      <c r="BT16" s="74"/>
      <c r="BU16" s="74"/>
      <c r="BV16" s="76"/>
      <c r="BW16" s="76"/>
      <c r="BX16" s="74"/>
      <c r="BY16" s="78"/>
      <c r="BZ16" s="72"/>
    </row>
    <row r="17" spans="1:78" ht="15.65" thickBot="1" x14ac:dyDescent="0.35">
      <c r="B17" s="103"/>
      <c r="C17" s="123" t="s">
        <v>29</v>
      </c>
      <c r="D17" s="124"/>
      <c r="E17" s="124"/>
      <c r="F17" s="124"/>
      <c r="G17" s="124"/>
      <c r="H17" s="124"/>
      <c r="I17" s="124"/>
      <c r="J17" s="124"/>
      <c r="K17" s="124"/>
      <c r="L17" s="124"/>
      <c r="M17" s="124"/>
      <c r="N17" s="124"/>
      <c r="O17" s="124"/>
      <c r="P17" s="309"/>
      <c r="Q17" s="309"/>
      <c r="R17" s="310"/>
      <c r="S17" s="310"/>
      <c r="T17" s="310"/>
      <c r="U17" s="310"/>
      <c r="V17" s="500">
        <f>SUM(U12:V15)</f>
        <v>113</v>
      </c>
      <c r="W17" s="501"/>
      <c r="X17" s="501"/>
      <c r="Y17" s="501"/>
      <c r="Z17" s="779">
        <f>SUM(Z12:AA15)</f>
        <v>125</v>
      </c>
      <c r="AA17" s="780"/>
      <c r="BC17" s="72"/>
      <c r="BD17" s="72"/>
      <c r="BE17" s="74"/>
      <c r="BF17" s="74"/>
      <c r="BG17" s="74"/>
      <c r="BH17" s="74"/>
      <c r="BI17" s="74"/>
      <c r="BJ17" s="74"/>
      <c r="BK17" s="74"/>
      <c r="BL17" s="74"/>
      <c r="BM17" s="74"/>
      <c r="BN17" s="74"/>
      <c r="BO17" s="74"/>
      <c r="BP17" s="74"/>
      <c r="BQ17" s="74"/>
      <c r="BR17" s="74"/>
      <c r="BS17" s="74"/>
      <c r="BT17" s="74"/>
      <c r="BU17" s="74"/>
      <c r="BV17" s="76"/>
      <c r="BW17" s="76"/>
      <c r="BX17" s="74"/>
      <c r="BY17" s="78"/>
      <c r="BZ17" s="72"/>
    </row>
    <row r="18" spans="1:78" s="220" customFormat="1" ht="18" customHeight="1" thickBot="1" x14ac:dyDescent="0.35">
      <c r="B18" s="223"/>
      <c r="C18" s="450"/>
      <c r="D18" s="223"/>
      <c r="E18" s="223"/>
      <c r="F18" s="223"/>
      <c r="G18" s="223"/>
      <c r="H18" s="223"/>
      <c r="I18" s="223"/>
      <c r="J18" s="223"/>
      <c r="K18" s="223"/>
      <c r="L18" s="223"/>
      <c r="M18" s="223"/>
      <c r="N18" s="223"/>
      <c r="O18" s="223"/>
      <c r="P18" s="451"/>
      <c r="Q18" s="451"/>
      <c r="R18" s="452"/>
      <c r="S18" s="452"/>
      <c r="T18" s="452"/>
      <c r="U18" s="452"/>
      <c r="V18" s="453"/>
      <c r="W18" s="452"/>
      <c r="X18" s="452"/>
      <c r="Y18" s="452"/>
      <c r="Z18" s="454"/>
      <c r="AA18" s="454"/>
      <c r="AB18" s="290"/>
      <c r="AC18" s="290"/>
      <c r="AD18" s="290"/>
      <c r="AE18" s="290"/>
      <c r="AF18" s="290"/>
      <c r="AG18" s="290"/>
      <c r="AH18" s="290"/>
      <c r="BC18" s="223"/>
      <c r="BD18" s="223"/>
      <c r="BE18" s="455"/>
      <c r="BF18" s="455"/>
      <c r="BG18" s="455"/>
      <c r="BH18" s="455"/>
      <c r="BI18" s="455"/>
      <c r="BJ18" s="455"/>
      <c r="BK18" s="455"/>
      <c r="BL18" s="455"/>
      <c r="BM18" s="455"/>
      <c r="BN18" s="455"/>
      <c r="BO18" s="455"/>
      <c r="BP18" s="455"/>
      <c r="BQ18" s="455"/>
      <c r="BR18" s="455"/>
      <c r="BS18" s="455"/>
      <c r="BT18" s="455"/>
      <c r="BU18" s="455"/>
      <c r="BV18" s="456"/>
      <c r="BW18" s="456"/>
      <c r="BX18" s="455"/>
      <c r="BY18" s="455"/>
      <c r="BZ18" s="223"/>
    </row>
    <row r="19" spans="1:78" ht="59.8" x14ac:dyDescent="0.3">
      <c r="B19" s="89" t="s">
        <v>233</v>
      </c>
      <c r="C19" s="90"/>
      <c r="D19" s="90"/>
      <c r="E19" s="90"/>
      <c r="F19" s="90"/>
      <c r="G19" s="90"/>
      <c r="H19" s="90"/>
      <c r="I19" s="90"/>
      <c r="J19" s="90"/>
      <c r="K19" s="90"/>
      <c r="L19" s="90"/>
      <c r="M19" s="90"/>
      <c r="N19" s="90"/>
      <c r="O19" s="90"/>
      <c r="P19" s="90"/>
      <c r="Q19" s="90"/>
      <c r="R19" s="90"/>
      <c r="S19" s="90"/>
      <c r="T19" s="90"/>
      <c r="U19" s="90"/>
      <c r="V19" s="90"/>
      <c r="W19" s="90"/>
      <c r="X19" s="90"/>
      <c r="Y19" s="90"/>
      <c r="Z19" s="90"/>
      <c r="AA19" s="91"/>
      <c r="BC19" s="72"/>
      <c r="BD19" s="72"/>
      <c r="BE19" s="74"/>
      <c r="BF19" s="74"/>
      <c r="BG19" s="74"/>
      <c r="BH19" s="74"/>
      <c r="BI19" s="74"/>
      <c r="BJ19" s="74"/>
      <c r="BK19" s="74"/>
      <c r="BL19" s="74"/>
      <c r="BM19" s="74"/>
      <c r="BN19" s="74"/>
      <c r="BO19" s="74"/>
      <c r="BP19" s="74"/>
      <c r="BQ19" s="74"/>
      <c r="BR19" s="74"/>
      <c r="BS19" s="74"/>
      <c r="BT19" s="74"/>
      <c r="BU19" s="74"/>
      <c r="BV19" s="76"/>
      <c r="BW19" s="76"/>
      <c r="BX19" s="74"/>
      <c r="BY19" s="74"/>
      <c r="BZ19" s="72"/>
    </row>
    <row r="20" spans="1:78" x14ac:dyDescent="0.3">
      <c r="B20" s="93" t="s">
        <v>377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2"/>
      <c r="BC20" s="72"/>
      <c r="BD20" s="72"/>
      <c r="BE20" s="74"/>
      <c r="BF20" s="74"/>
      <c r="BG20" s="74"/>
      <c r="BH20" s="74"/>
      <c r="BI20" s="74"/>
      <c r="BJ20" s="74"/>
      <c r="BK20" s="74"/>
      <c r="BL20" s="74"/>
      <c r="BM20" s="74"/>
      <c r="BN20" s="74"/>
      <c r="BO20" s="74"/>
      <c r="BP20" s="74"/>
      <c r="BQ20" s="74"/>
      <c r="BR20" s="74"/>
      <c r="BS20" s="74"/>
      <c r="BT20" s="74"/>
      <c r="BU20" s="74"/>
      <c r="BV20" s="76"/>
      <c r="BW20" s="76"/>
      <c r="BX20" s="74"/>
      <c r="BY20" s="74"/>
      <c r="BZ20" s="72"/>
    </row>
    <row r="21" spans="1:78" ht="15.65" thickBot="1" x14ac:dyDescent="0.35">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5"/>
      <c r="BC21" s="72"/>
      <c r="BD21" s="72"/>
      <c r="BE21" s="74"/>
      <c r="BF21" s="74"/>
      <c r="BG21" s="74"/>
      <c r="BH21" s="74"/>
      <c r="BI21" s="74"/>
      <c r="BJ21" s="74"/>
      <c r="BK21" s="74"/>
      <c r="BL21" s="74"/>
      <c r="BM21" s="74"/>
      <c r="BN21" s="74"/>
      <c r="BO21" s="74"/>
      <c r="BP21" s="74"/>
      <c r="BQ21" s="74"/>
      <c r="BR21" s="74"/>
      <c r="BS21" s="74"/>
      <c r="BT21" s="74"/>
      <c r="BU21" s="74"/>
      <c r="BV21" s="76"/>
      <c r="BW21" s="76"/>
      <c r="BX21" s="74"/>
      <c r="BY21" s="74"/>
      <c r="BZ21" s="72"/>
    </row>
    <row r="22" spans="1:78" ht="12.75" customHeight="1" x14ac:dyDescent="0.3">
      <c r="B22" s="107" t="s">
        <v>24</v>
      </c>
      <c r="C22" s="126"/>
      <c r="D22" s="749" t="s">
        <v>7</v>
      </c>
      <c r="E22" s="749" t="s">
        <v>8</v>
      </c>
      <c r="F22" s="749" t="s">
        <v>10</v>
      </c>
      <c r="G22" s="749" t="s">
        <v>9</v>
      </c>
      <c r="H22" s="749" t="s">
        <v>165</v>
      </c>
      <c r="I22" s="749" t="s">
        <v>166</v>
      </c>
      <c r="J22" s="749" t="s">
        <v>167</v>
      </c>
      <c r="K22" s="749" t="s">
        <v>168</v>
      </c>
      <c r="L22" s="749" t="s">
        <v>383</v>
      </c>
      <c r="M22" s="749" t="s">
        <v>382</v>
      </c>
      <c r="N22" s="749" t="s">
        <v>384</v>
      </c>
      <c r="O22" s="749" t="s">
        <v>385</v>
      </c>
      <c r="P22" s="108"/>
      <c r="Q22" s="108"/>
      <c r="R22" s="109"/>
      <c r="S22" s="107" t="s">
        <v>163</v>
      </c>
      <c r="T22" s="108"/>
      <c r="U22" s="126"/>
      <c r="V22" s="108"/>
      <c r="W22" s="108"/>
      <c r="X22" s="108"/>
      <c r="Y22" s="108"/>
      <c r="Z22" s="126"/>
      <c r="AA22" s="127"/>
      <c r="BC22" s="72"/>
      <c r="BD22" s="72"/>
      <c r="BE22" s="74"/>
      <c r="BF22" s="74"/>
      <c r="BG22" s="74"/>
      <c r="BH22" s="74"/>
      <c r="BI22" s="74"/>
      <c r="BJ22" s="74"/>
      <c r="BK22" s="74"/>
      <c r="BL22" s="74"/>
      <c r="BM22" s="74"/>
      <c r="BN22" s="74"/>
      <c r="BO22" s="74"/>
      <c r="BP22" s="74"/>
      <c r="BQ22" s="74"/>
      <c r="BR22" s="74"/>
      <c r="BS22" s="74"/>
      <c r="BT22" s="74"/>
      <c r="BU22" s="74"/>
      <c r="BV22" s="76"/>
      <c r="BW22" s="76"/>
      <c r="BX22" s="74"/>
      <c r="BY22" s="74"/>
      <c r="BZ22" s="72"/>
    </row>
    <row r="23" spans="1:78" s="94" customFormat="1" x14ac:dyDescent="0.3">
      <c r="A23" s="223"/>
      <c r="B23" s="106"/>
      <c r="D23" s="709"/>
      <c r="E23" s="709"/>
      <c r="F23" s="709"/>
      <c r="G23" s="709"/>
      <c r="H23" s="709"/>
      <c r="I23" s="709"/>
      <c r="J23" s="709"/>
      <c r="K23" s="709"/>
      <c r="L23" s="709"/>
      <c r="M23" s="709"/>
      <c r="N23" s="709"/>
      <c r="O23" s="709"/>
      <c r="R23" s="128"/>
      <c r="S23" s="93"/>
      <c r="AA23" s="128"/>
      <c r="AB23" s="223"/>
      <c r="BE23" s="95"/>
      <c r="BF23" s="95"/>
      <c r="BG23" s="95"/>
      <c r="BH23" s="95"/>
      <c r="BI23" s="95"/>
      <c r="BJ23" s="95"/>
      <c r="BK23" s="95"/>
      <c r="BL23" s="95"/>
      <c r="BM23" s="95"/>
      <c r="BN23" s="95"/>
      <c r="BO23" s="95"/>
      <c r="BP23" s="95"/>
      <c r="BQ23" s="95"/>
      <c r="BR23" s="95"/>
      <c r="BS23" s="95"/>
      <c r="BT23" s="95"/>
      <c r="BU23" s="95"/>
      <c r="BV23" s="119"/>
      <c r="BW23" s="119"/>
      <c r="BX23" s="95"/>
      <c r="BY23" s="95"/>
    </row>
    <row r="24" spans="1:78" s="94" customFormat="1" ht="15.65" thickBot="1" x14ac:dyDescent="0.35">
      <c r="A24" s="223"/>
      <c r="B24" s="103"/>
      <c r="C24" s="124"/>
      <c r="D24" s="750"/>
      <c r="E24" s="750"/>
      <c r="F24" s="750"/>
      <c r="G24" s="750"/>
      <c r="H24" s="750"/>
      <c r="I24" s="750"/>
      <c r="J24" s="750"/>
      <c r="K24" s="750"/>
      <c r="L24" s="750"/>
      <c r="M24" s="750"/>
      <c r="N24" s="750"/>
      <c r="O24" s="750"/>
      <c r="P24" s="124"/>
      <c r="Q24" s="124"/>
      <c r="R24" s="129"/>
      <c r="S24" s="103"/>
      <c r="T24" s="124"/>
      <c r="U24" s="123" t="s">
        <v>33</v>
      </c>
      <c r="V24" s="124"/>
      <c r="W24" s="124"/>
      <c r="X24" s="124"/>
      <c r="Y24" s="124"/>
      <c r="Z24" s="124"/>
      <c r="AA24" s="129"/>
      <c r="AB24" s="223"/>
      <c r="BE24" s="95"/>
      <c r="BF24" s="95"/>
      <c r="BG24" s="95"/>
      <c r="BH24" s="95"/>
      <c r="BI24" s="95"/>
      <c r="BJ24" s="95"/>
      <c r="BK24" s="95"/>
      <c r="BL24" s="95"/>
      <c r="BM24" s="95"/>
      <c r="BN24" s="95"/>
      <c r="BO24" s="95"/>
      <c r="BP24" s="95"/>
      <c r="BQ24" s="95"/>
      <c r="BR24" s="95"/>
      <c r="BS24" s="95"/>
      <c r="BT24" s="95"/>
      <c r="BU24" s="95"/>
      <c r="BV24" s="119"/>
      <c r="BW24" s="119"/>
      <c r="BX24" s="95"/>
      <c r="BY24" s="95"/>
    </row>
    <row r="25" spans="1:78" s="92" customFormat="1" ht="23.8" x14ac:dyDescent="0.45">
      <c r="A25" s="221"/>
      <c r="B25" s="457" t="s">
        <v>151</v>
      </c>
      <c r="C25" s="458"/>
      <c r="D25" s="639">
        <v>1.5</v>
      </c>
      <c r="E25" s="639">
        <v>1.5</v>
      </c>
      <c r="F25" s="639">
        <v>1.5</v>
      </c>
      <c r="G25" s="639">
        <v>1.5</v>
      </c>
      <c r="H25" s="639">
        <v>1.5</v>
      </c>
      <c r="I25" s="639">
        <v>1.5</v>
      </c>
      <c r="J25" s="639">
        <v>1.5</v>
      </c>
      <c r="K25" s="639">
        <v>1.5</v>
      </c>
      <c r="L25" s="639">
        <v>1.5</v>
      </c>
      <c r="M25" s="639">
        <v>1.5</v>
      </c>
      <c r="N25" s="639">
        <v>1.5</v>
      </c>
      <c r="O25" s="639">
        <v>1.5</v>
      </c>
      <c r="P25" s="459"/>
      <c r="Q25" s="459"/>
      <c r="R25" s="460">
        <f>IF((D25=2.5),497074/D26, IF((D25=1.5),374814/D26,248537/D26))</f>
        <v>450.49759615384613</v>
      </c>
      <c r="S25" s="461"/>
      <c r="T25" s="462" t="s">
        <v>25</v>
      </c>
      <c r="U25" s="463">
        <f t="shared" ref="U25:U36" si="0">IF(R25&gt;450,450,INT(R25))</f>
        <v>450</v>
      </c>
      <c r="V25" s="464"/>
      <c r="W25" s="464"/>
      <c r="X25" s="464"/>
      <c r="Y25" s="464"/>
      <c r="Z25" s="464"/>
      <c r="AA25" s="465"/>
      <c r="AB25" s="221"/>
    </row>
    <row r="26" spans="1:78" s="101" customFormat="1" ht="17" x14ac:dyDescent="0.45">
      <c r="A26" s="222"/>
      <c r="B26" s="466" t="s">
        <v>152</v>
      </c>
      <c r="C26" s="77"/>
      <c r="D26" s="643">
        <v>832</v>
      </c>
      <c r="E26" s="643">
        <v>832</v>
      </c>
      <c r="F26" s="643">
        <v>832</v>
      </c>
      <c r="G26" s="643">
        <v>832</v>
      </c>
      <c r="H26" s="643">
        <v>832</v>
      </c>
      <c r="I26" s="643">
        <v>832</v>
      </c>
      <c r="J26" s="643">
        <v>832</v>
      </c>
      <c r="K26" s="643">
        <v>832</v>
      </c>
      <c r="L26" s="643">
        <v>832</v>
      </c>
      <c r="M26" s="643">
        <v>832</v>
      </c>
      <c r="N26" s="643">
        <v>832</v>
      </c>
      <c r="O26" s="643">
        <v>832</v>
      </c>
      <c r="P26" s="16"/>
      <c r="Q26" s="16"/>
      <c r="R26" s="446">
        <f>IF((E25=2.5),497074/E26, IF((E25=1.5),374814/E26,248537/E26))</f>
        <v>450.49759615384613</v>
      </c>
      <c r="S26" s="447"/>
      <c r="T26" s="448" t="s">
        <v>26</v>
      </c>
      <c r="U26" s="449">
        <f t="shared" si="0"/>
        <v>450</v>
      </c>
      <c r="V26" s="2"/>
      <c r="W26" s="2"/>
      <c r="X26" s="2"/>
      <c r="Y26" s="2"/>
      <c r="Z26" s="2"/>
      <c r="AA26" s="17"/>
      <c r="AB26" s="222"/>
    </row>
    <row r="27" spans="1:78" s="101" customFormat="1" ht="17" x14ac:dyDescent="0.45">
      <c r="A27" s="222"/>
      <c r="B27" s="10"/>
      <c r="C27" s="2"/>
      <c r="D27" s="2"/>
      <c r="E27" s="2"/>
      <c r="F27" s="2"/>
      <c r="G27" s="43"/>
      <c r="H27" s="16"/>
      <c r="I27" s="16"/>
      <c r="J27" s="16"/>
      <c r="K27" s="16"/>
      <c r="L27" s="16"/>
      <c r="M27" s="16"/>
      <c r="N27" s="16"/>
      <c r="O27" s="16"/>
      <c r="P27" s="16"/>
      <c r="Q27" s="16"/>
      <c r="R27" s="446">
        <f>IF((F25=2.5),497074/F26, IF((F25=1.5),374814/F26,248537/F26))</f>
        <v>450.49759615384613</v>
      </c>
      <c r="S27" s="447"/>
      <c r="T27" s="448" t="s">
        <v>27</v>
      </c>
      <c r="U27" s="449">
        <f t="shared" si="0"/>
        <v>450</v>
      </c>
      <c r="V27" s="2"/>
      <c r="W27" s="2"/>
      <c r="X27" s="2"/>
      <c r="Y27" s="2"/>
      <c r="Z27" s="2"/>
      <c r="AA27" s="17"/>
      <c r="AB27" s="222"/>
    </row>
    <row r="28" spans="1:78" s="94" customFormat="1" ht="17" x14ac:dyDescent="0.45">
      <c r="A28" s="223"/>
      <c r="B28" s="10"/>
      <c r="C28" s="2"/>
      <c r="D28" s="2"/>
      <c r="E28" s="2"/>
      <c r="F28" s="2"/>
      <c r="G28" s="43"/>
      <c r="H28" s="16"/>
      <c r="I28" s="16"/>
      <c r="J28" s="16"/>
      <c r="K28" s="16"/>
      <c r="L28" s="16"/>
      <c r="M28" s="16"/>
      <c r="N28" s="16"/>
      <c r="O28" s="16"/>
      <c r="P28" s="16"/>
      <c r="Q28" s="16"/>
      <c r="R28" s="446">
        <f>IF((G25=2.5),497074/G26, IF((G25=1.5),374814/G26,248537/G26))</f>
        <v>450.49759615384613</v>
      </c>
      <c r="S28" s="447"/>
      <c r="T28" s="448" t="s">
        <v>28</v>
      </c>
      <c r="U28" s="449">
        <f t="shared" si="0"/>
        <v>450</v>
      </c>
      <c r="V28" s="2"/>
      <c r="W28" s="2"/>
      <c r="X28" s="2"/>
      <c r="Y28" s="2"/>
      <c r="Z28" s="2"/>
      <c r="AA28" s="17"/>
      <c r="AB28" s="223"/>
    </row>
    <row r="29" spans="1:78" s="94" customFormat="1" ht="17" x14ac:dyDescent="0.45">
      <c r="A29" s="223"/>
      <c r="B29" s="10"/>
      <c r="C29" s="2"/>
      <c r="D29" s="2"/>
      <c r="E29" s="2"/>
      <c r="F29" s="2"/>
      <c r="G29" s="43"/>
      <c r="H29" s="16"/>
      <c r="I29" s="16"/>
      <c r="J29" s="16"/>
      <c r="K29" s="16"/>
      <c r="L29" s="16"/>
      <c r="M29" s="16"/>
      <c r="N29" s="16"/>
      <c r="O29" s="16"/>
      <c r="P29" s="16"/>
      <c r="Q29" s="16"/>
      <c r="R29" s="446">
        <f>IF((H25=2.5),497074/H26, IF((H25=1.5),374814/H26,248537/H26))</f>
        <v>450.49759615384613</v>
      </c>
      <c r="S29" s="447"/>
      <c r="T29" s="448" t="s">
        <v>171</v>
      </c>
      <c r="U29" s="449">
        <f t="shared" si="0"/>
        <v>450</v>
      </c>
      <c r="V29" s="2"/>
      <c r="W29" s="2"/>
      <c r="X29" s="2"/>
      <c r="Y29" s="2"/>
      <c r="Z29" s="2"/>
      <c r="AA29" s="17"/>
      <c r="AB29" s="223"/>
    </row>
    <row r="30" spans="1:78" s="94" customFormat="1" ht="17" x14ac:dyDescent="0.45">
      <c r="A30" s="223"/>
      <c r="B30" s="10"/>
      <c r="C30" s="2"/>
      <c r="D30" s="2"/>
      <c r="E30" s="2"/>
      <c r="F30" s="2"/>
      <c r="G30" s="43"/>
      <c r="H30" s="16"/>
      <c r="I30" s="16"/>
      <c r="J30" s="16"/>
      <c r="K30" s="16"/>
      <c r="L30" s="16"/>
      <c r="M30" s="16"/>
      <c r="N30" s="16"/>
      <c r="O30" s="16"/>
      <c r="P30" s="16"/>
      <c r="Q30" s="16"/>
      <c r="R30" s="446">
        <f>IF((I25=2.5),497074/I26, IF((I25=1.5),374814/I26,248537/I26))</f>
        <v>450.49759615384613</v>
      </c>
      <c r="S30" s="447"/>
      <c r="T30" s="448" t="s">
        <v>172</v>
      </c>
      <c r="U30" s="449">
        <f t="shared" si="0"/>
        <v>450</v>
      </c>
      <c r="V30" s="2"/>
      <c r="W30" s="2"/>
      <c r="X30" s="2"/>
      <c r="Y30" s="2"/>
      <c r="Z30" s="2"/>
      <c r="AA30" s="17"/>
      <c r="AB30" s="223"/>
      <c r="BC30" s="94" t="s">
        <v>186</v>
      </c>
    </row>
    <row r="31" spans="1:78" ht="17" x14ac:dyDescent="0.45">
      <c r="B31" s="10"/>
      <c r="C31" s="2"/>
      <c r="D31" s="2"/>
      <c r="E31" s="2"/>
      <c r="F31" s="2"/>
      <c r="G31" s="43"/>
      <c r="H31" s="16"/>
      <c r="I31" s="16"/>
      <c r="J31" s="16"/>
      <c r="K31" s="16"/>
      <c r="L31" s="16"/>
      <c r="M31" s="16"/>
      <c r="N31" s="16"/>
      <c r="O31" s="16"/>
      <c r="P31" s="16"/>
      <c r="Q31" s="16"/>
      <c r="R31" s="446">
        <f>IF((J25=2.5),497074/J26, IF((J25=1.5),374814/J26,248537/J26))</f>
        <v>450.49759615384613</v>
      </c>
      <c r="S31" s="447"/>
      <c r="T31" s="448" t="s">
        <v>173</v>
      </c>
      <c r="U31" s="449">
        <f t="shared" si="0"/>
        <v>450</v>
      </c>
      <c r="V31" s="2"/>
      <c r="W31" s="2"/>
      <c r="X31" s="2"/>
      <c r="Y31" s="2"/>
      <c r="Z31" s="2"/>
      <c r="AA31" s="17"/>
      <c r="BC31" s="8">
        <v>1</v>
      </c>
    </row>
    <row r="32" spans="1:78" ht="17" x14ac:dyDescent="0.45">
      <c r="B32" s="10"/>
      <c r="C32" s="2"/>
      <c r="D32" s="2"/>
      <c r="E32" s="2"/>
      <c r="F32" s="2"/>
      <c r="G32" s="43"/>
      <c r="H32" s="16"/>
      <c r="I32" s="16"/>
      <c r="J32" s="16"/>
      <c r="K32" s="16"/>
      <c r="L32" s="16"/>
      <c r="M32" s="16"/>
      <c r="N32" s="16"/>
      <c r="O32" s="16"/>
      <c r="P32" s="16"/>
      <c r="Q32" s="16"/>
      <c r="R32" s="446">
        <f>IF((K25=2.5),497074/K26, IF((K25=1.5),374814/K26,248537/K26))</f>
        <v>450.49759615384613</v>
      </c>
      <c r="S32" s="447"/>
      <c r="T32" s="448" t="s">
        <v>174</v>
      </c>
      <c r="U32" s="449">
        <f t="shared" si="0"/>
        <v>450</v>
      </c>
      <c r="V32" s="2"/>
      <c r="W32" s="2"/>
      <c r="X32" s="2"/>
      <c r="Y32" s="2"/>
      <c r="Z32" s="2"/>
      <c r="AA32" s="17"/>
      <c r="BC32" s="8">
        <v>1.5</v>
      </c>
    </row>
    <row r="33" spans="1:72" ht="17" x14ac:dyDescent="0.45">
      <c r="B33" s="10"/>
      <c r="C33" s="2"/>
      <c r="D33" s="2"/>
      <c r="E33" s="2"/>
      <c r="F33" s="2"/>
      <c r="G33" s="43"/>
      <c r="H33" s="16"/>
      <c r="I33" s="16"/>
      <c r="J33" s="16"/>
      <c r="K33" s="16"/>
      <c r="L33" s="16"/>
      <c r="M33" s="16"/>
      <c r="N33" s="16"/>
      <c r="O33" s="16"/>
      <c r="P33" s="16"/>
      <c r="Q33" s="16"/>
      <c r="R33" s="446">
        <f>IF((L25=2.5),497074/L26, IF((L25=1.5),374814/L26,248537/L26))</f>
        <v>450.49759615384613</v>
      </c>
      <c r="S33" s="447"/>
      <c r="T33" s="448" t="s">
        <v>386</v>
      </c>
      <c r="U33" s="449">
        <f t="shared" si="0"/>
        <v>450</v>
      </c>
      <c r="V33" s="2"/>
      <c r="W33" s="2"/>
      <c r="X33" s="2"/>
      <c r="Y33" s="2"/>
      <c r="Z33" s="2"/>
      <c r="AA33" s="17"/>
      <c r="BC33" s="8">
        <v>2.5</v>
      </c>
    </row>
    <row r="34" spans="1:72" ht="17" x14ac:dyDescent="0.45">
      <c r="B34" s="10"/>
      <c r="C34" s="2"/>
      <c r="D34" s="2"/>
      <c r="E34" s="2"/>
      <c r="F34" s="2"/>
      <c r="G34" s="43"/>
      <c r="H34" s="16"/>
      <c r="I34" s="16"/>
      <c r="J34" s="16"/>
      <c r="K34" s="16"/>
      <c r="L34" s="16"/>
      <c r="M34" s="16"/>
      <c r="N34" s="16"/>
      <c r="O34" s="16"/>
      <c r="P34" s="16"/>
      <c r="Q34" s="16"/>
      <c r="R34" s="446">
        <f>IF((M26=2.5),497074/M26, IF((M25=1.5),374814/M26,248537/M26))</f>
        <v>450.49759615384613</v>
      </c>
      <c r="S34" s="447"/>
      <c r="T34" s="448" t="s">
        <v>387</v>
      </c>
      <c r="U34" s="449">
        <f t="shared" si="0"/>
        <v>450</v>
      </c>
      <c r="V34" s="2"/>
      <c r="W34" s="2"/>
      <c r="X34" s="2"/>
      <c r="Y34" s="2"/>
      <c r="Z34" s="2"/>
      <c r="AA34" s="17"/>
    </row>
    <row r="35" spans="1:72" ht="17" x14ac:dyDescent="0.45">
      <c r="B35" s="10"/>
      <c r="C35" s="2"/>
      <c r="D35" s="2"/>
      <c r="E35" s="2"/>
      <c r="F35" s="2"/>
      <c r="G35" s="43"/>
      <c r="H35" s="16"/>
      <c r="I35" s="16"/>
      <c r="J35" s="16"/>
      <c r="K35" s="16"/>
      <c r="L35" s="16"/>
      <c r="M35" s="16"/>
      <c r="N35" s="16"/>
      <c r="O35" s="16"/>
      <c r="P35" s="16"/>
      <c r="Q35" s="16"/>
      <c r="R35" s="446">
        <f>IF((N25=2.5),497074/N26, IF((N25=1.5),374814/N26,248537/N26))</f>
        <v>450.49759615384613</v>
      </c>
      <c r="S35" s="447"/>
      <c r="T35" s="448" t="s">
        <v>389</v>
      </c>
      <c r="U35" s="449">
        <f t="shared" si="0"/>
        <v>450</v>
      </c>
      <c r="V35" s="2"/>
      <c r="W35" s="2"/>
      <c r="X35" s="2"/>
      <c r="Y35" s="2"/>
      <c r="Z35" s="2"/>
      <c r="AA35" s="17"/>
    </row>
    <row r="36" spans="1:72" ht="17" x14ac:dyDescent="0.45">
      <c r="B36" s="10"/>
      <c r="C36" s="18"/>
      <c r="D36" s="64">
        <v>1</v>
      </c>
      <c r="E36" s="64">
        <v>1.5</v>
      </c>
      <c r="F36" s="65">
        <v>2.5</v>
      </c>
      <c r="G36" s="50"/>
      <c r="H36" s="19"/>
      <c r="I36" s="19"/>
      <c r="J36" s="19"/>
      <c r="K36" s="19"/>
      <c r="L36" s="19"/>
      <c r="M36" s="19"/>
      <c r="N36" s="19"/>
      <c r="O36" s="19"/>
      <c r="P36" s="19"/>
      <c r="Q36" s="19"/>
      <c r="R36" s="467">
        <f>IF((O25=2.5),497074/O26, IF((O25=1.5),374814/O26,248537/O26))</f>
        <v>450.49759615384613</v>
      </c>
      <c r="S36" s="468"/>
      <c r="T36" s="448" t="s">
        <v>388</v>
      </c>
      <c r="U36" s="449">
        <f t="shared" si="0"/>
        <v>450</v>
      </c>
      <c r="V36" s="2"/>
      <c r="W36" s="2"/>
      <c r="X36" s="2"/>
      <c r="Y36" s="2"/>
      <c r="Z36" s="2"/>
      <c r="AA36" s="17"/>
    </row>
    <row r="37" spans="1:72" ht="15.65" thickBot="1" x14ac:dyDescent="0.35">
      <c r="B37" s="184"/>
      <c r="C37" s="123"/>
      <c r="D37" s="124"/>
      <c r="E37" s="124"/>
      <c r="F37" s="185"/>
      <c r="G37" s="185"/>
      <c r="H37" s="185"/>
      <c r="I37" s="185"/>
      <c r="J37" s="185"/>
      <c r="K37" s="185"/>
      <c r="L37" s="185"/>
      <c r="M37" s="185"/>
      <c r="N37" s="185"/>
      <c r="O37" s="185"/>
      <c r="P37" s="185"/>
      <c r="Q37" s="185"/>
      <c r="R37" s="186"/>
      <c r="S37" s="186"/>
      <c r="T37" s="186"/>
      <c r="U37" s="185"/>
      <c r="V37" s="186"/>
      <c r="W37" s="186"/>
      <c r="X37" s="186"/>
      <c r="Y37" s="186"/>
      <c r="Z37" s="187"/>
      <c r="AA37" s="188"/>
    </row>
    <row r="38" spans="1:72" s="220" customFormat="1" x14ac:dyDescent="0.3">
      <c r="AB38" s="290"/>
      <c r="AC38" s="290"/>
      <c r="AD38" s="290"/>
      <c r="AE38" s="290"/>
      <c r="AF38" s="290"/>
      <c r="AG38" s="290"/>
      <c r="AH38" s="290"/>
    </row>
    <row r="39" spans="1:72" ht="15.65" thickBot="1" x14ac:dyDescent="0.35">
      <c r="B39" s="2"/>
      <c r="C39" s="2"/>
      <c r="D39" s="2"/>
      <c r="E39" s="2"/>
      <c r="F39" s="2"/>
      <c r="G39" s="2"/>
      <c r="H39" s="2"/>
      <c r="I39" s="2"/>
      <c r="J39" s="2"/>
      <c r="K39" s="2"/>
      <c r="L39" s="2"/>
      <c r="M39" s="2"/>
      <c r="N39" s="2"/>
      <c r="O39" s="2"/>
      <c r="P39" s="14"/>
      <c r="Q39" s="14"/>
      <c r="R39" s="11"/>
      <c r="S39" s="11"/>
      <c r="T39" s="11"/>
      <c r="U39" s="11"/>
      <c r="V39" s="11"/>
      <c r="W39" s="11"/>
      <c r="X39" s="11"/>
      <c r="Y39" s="11"/>
      <c r="Z39" s="11"/>
      <c r="AA39" s="11"/>
    </row>
    <row r="40" spans="1:72" ht="59.8" x14ac:dyDescent="0.3">
      <c r="B40" s="89" t="s">
        <v>232</v>
      </c>
      <c r="C40" s="84"/>
      <c r="D40" s="84"/>
      <c r="E40" s="85"/>
      <c r="F40" s="85"/>
      <c r="G40" s="85"/>
      <c r="H40" s="85"/>
      <c r="I40" s="85"/>
      <c r="J40" s="85"/>
      <c r="K40" s="85"/>
      <c r="L40" s="85"/>
      <c r="M40" s="85"/>
      <c r="N40" s="85"/>
      <c r="O40" s="85"/>
      <c r="P40" s="85"/>
      <c r="Q40" s="85"/>
      <c r="R40" s="85"/>
      <c r="S40" s="85"/>
      <c r="T40" s="85"/>
      <c r="U40" s="85"/>
      <c r="V40" s="85"/>
      <c r="W40" s="85"/>
      <c r="X40" s="85"/>
      <c r="Y40" s="85"/>
      <c r="Z40" s="85"/>
      <c r="AA40" s="86"/>
    </row>
    <row r="41" spans="1:72" x14ac:dyDescent="0.3">
      <c r="B41" s="93" t="s">
        <v>32</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2"/>
    </row>
    <row r="42" spans="1:72" ht="15.65" thickBot="1" x14ac:dyDescent="0.35">
      <c r="B42" s="103"/>
      <c r="C42" s="104"/>
      <c r="D42" s="104"/>
      <c r="E42" s="104"/>
      <c r="F42" s="104"/>
      <c r="G42" s="104"/>
      <c r="H42" s="104"/>
      <c r="I42" s="104"/>
      <c r="J42" s="104"/>
      <c r="K42" s="104"/>
      <c r="L42" s="104"/>
      <c r="M42" s="104"/>
      <c r="N42" s="104"/>
      <c r="O42" s="104"/>
      <c r="P42" s="101"/>
      <c r="Q42" s="101"/>
      <c r="R42" s="101"/>
      <c r="S42" s="101"/>
      <c r="T42" s="101"/>
      <c r="U42" s="101"/>
      <c r="V42" s="101"/>
      <c r="W42" s="101"/>
      <c r="X42" s="101"/>
      <c r="Y42" s="101"/>
      <c r="Z42" s="101"/>
      <c r="AA42" s="102"/>
    </row>
    <row r="43" spans="1:72" s="317" customFormat="1" ht="13.6" x14ac:dyDescent="0.25">
      <c r="A43" s="314"/>
      <c r="B43" s="267" t="s">
        <v>45</v>
      </c>
      <c r="C43" s="315"/>
      <c r="D43" s="267" t="s">
        <v>16</v>
      </c>
      <c r="E43" s="315"/>
      <c r="F43" s="315"/>
      <c r="G43" s="315"/>
      <c r="H43" s="315"/>
      <c r="I43" s="315"/>
      <c r="J43" s="315"/>
      <c r="K43" s="315"/>
      <c r="L43" s="315"/>
      <c r="M43" s="315"/>
      <c r="N43" s="315"/>
      <c r="O43" s="315"/>
      <c r="P43" s="267"/>
      <c r="Q43" s="315"/>
      <c r="R43" s="315"/>
      <c r="S43" s="315"/>
      <c r="T43" s="315"/>
      <c r="U43" s="315"/>
      <c r="V43" s="315"/>
      <c r="W43" s="315"/>
      <c r="X43" s="315"/>
      <c r="Y43" s="315"/>
      <c r="Z43" s="315"/>
      <c r="AA43" s="316"/>
      <c r="AB43" s="314"/>
    </row>
    <row r="44" spans="1:72" ht="20.25" customHeight="1" x14ac:dyDescent="0.3">
      <c r="B44" s="110"/>
      <c r="C44" s="111"/>
      <c r="D44" s="721" t="s">
        <v>7</v>
      </c>
      <c r="E44" s="709" t="s">
        <v>8</v>
      </c>
      <c r="F44" s="709" t="s">
        <v>10</v>
      </c>
      <c r="G44" s="709" t="s">
        <v>9</v>
      </c>
      <c r="H44" s="709" t="s">
        <v>165</v>
      </c>
      <c r="I44" s="709" t="s">
        <v>166</v>
      </c>
      <c r="J44" s="709" t="s">
        <v>167</v>
      </c>
      <c r="K44" s="709" t="s">
        <v>168</v>
      </c>
      <c r="L44" s="709" t="s">
        <v>383</v>
      </c>
      <c r="M44" s="709" t="s">
        <v>382</v>
      </c>
      <c r="N44" s="709" t="s">
        <v>384</v>
      </c>
      <c r="O44" s="709" t="s">
        <v>385</v>
      </c>
      <c r="P44" s="469"/>
      <c r="Q44" s="134"/>
      <c r="R44" s="134"/>
      <c r="S44" s="134"/>
      <c r="T44" s="134"/>
      <c r="U44" s="134"/>
      <c r="V44" s="134"/>
      <c r="W44" s="134"/>
      <c r="X44" s="134"/>
      <c r="Y44" s="134"/>
      <c r="Z44" s="134"/>
      <c r="AA44" s="135"/>
    </row>
    <row r="45" spans="1:72" ht="20.25" customHeight="1" thickBot="1" x14ac:dyDescent="0.35">
      <c r="B45" s="318" t="s">
        <v>11</v>
      </c>
      <c r="C45" s="317" t="s">
        <v>12</v>
      </c>
      <c r="D45" s="721"/>
      <c r="E45" s="709"/>
      <c r="F45" s="709"/>
      <c r="G45" s="709"/>
      <c r="H45" s="709"/>
      <c r="I45" s="709"/>
      <c r="J45" s="709"/>
      <c r="K45" s="709"/>
      <c r="L45" s="709"/>
      <c r="M45" s="709"/>
      <c r="N45" s="709"/>
      <c r="O45" s="709"/>
      <c r="P45" s="470"/>
      <c r="Q45" s="123"/>
      <c r="R45" s="123"/>
      <c r="S45" s="123"/>
      <c r="T45" s="123"/>
      <c r="U45" s="123"/>
      <c r="V45" s="123"/>
      <c r="W45" s="123"/>
      <c r="X45" s="123"/>
      <c r="Y45" s="123"/>
      <c r="Z45" s="123"/>
      <c r="AA45" s="139"/>
    </row>
    <row r="46" spans="1:72" s="88" customFormat="1" ht="24.45" thickBot="1" x14ac:dyDescent="0.35">
      <c r="A46" s="225"/>
      <c r="B46" s="756" t="s">
        <v>145</v>
      </c>
      <c r="C46" s="757"/>
      <c r="D46" s="289"/>
      <c r="E46" s="289"/>
      <c r="F46" s="289"/>
      <c r="G46" s="289"/>
      <c r="H46" s="289"/>
      <c r="I46" s="289"/>
      <c r="J46" s="289"/>
      <c r="K46" s="289"/>
      <c r="L46" s="289"/>
      <c r="M46" s="289"/>
      <c r="N46" s="289"/>
      <c r="O46" s="289"/>
      <c r="P46" s="288"/>
      <c r="Q46" s="288"/>
      <c r="R46" s="144"/>
      <c r="S46" s="144"/>
      <c r="T46" s="144"/>
      <c r="U46" s="144"/>
      <c r="V46" s="144"/>
      <c r="W46" s="144"/>
      <c r="X46" s="144"/>
      <c r="Y46" s="144"/>
      <c r="Z46" s="144"/>
      <c r="AA46" s="404"/>
      <c r="AB46" s="477"/>
      <c r="AC46" s="87"/>
      <c r="AD46" s="87"/>
      <c r="AE46" s="87"/>
      <c r="AF46" s="87"/>
      <c r="AG46" s="87"/>
      <c r="AH46" s="87"/>
      <c r="BT46" s="88" t="s">
        <v>187</v>
      </c>
    </row>
    <row r="47" spans="1:72" s="101" customFormat="1" x14ac:dyDescent="0.25">
      <c r="A47" s="222"/>
      <c r="B47" s="387" t="s">
        <v>96</v>
      </c>
      <c r="C47" s="473" t="s">
        <v>101</v>
      </c>
      <c r="D47" s="545">
        <v>0</v>
      </c>
      <c r="E47" s="545">
        <v>0</v>
      </c>
      <c r="F47" s="545">
        <v>0</v>
      </c>
      <c r="G47" s="545">
        <v>0</v>
      </c>
      <c r="H47" s="545">
        <v>0</v>
      </c>
      <c r="I47" s="545">
        <v>0</v>
      </c>
      <c r="J47" s="545">
        <v>0</v>
      </c>
      <c r="K47" s="545">
        <v>0</v>
      </c>
      <c r="L47" s="545">
        <v>0</v>
      </c>
      <c r="M47" s="545">
        <v>0</v>
      </c>
      <c r="N47" s="545">
        <v>0</v>
      </c>
      <c r="O47" s="545">
        <v>0</v>
      </c>
      <c r="P47" s="394"/>
      <c r="Q47" s="395"/>
      <c r="R47" s="396"/>
      <c r="S47" s="396"/>
      <c r="T47" s="396"/>
      <c r="U47" s="396"/>
      <c r="V47" s="396"/>
      <c r="W47" s="396"/>
      <c r="X47" s="396"/>
      <c r="Y47" s="396"/>
      <c r="Z47" s="396"/>
      <c r="AA47" s="397"/>
      <c r="AB47" s="222"/>
    </row>
    <row r="48" spans="1:72" s="101" customFormat="1" ht="15.65" thickBot="1" x14ac:dyDescent="0.3">
      <c r="A48" s="222"/>
      <c r="B48" s="389" t="s">
        <v>97</v>
      </c>
      <c r="C48" s="474" t="s">
        <v>100</v>
      </c>
      <c r="D48" s="545">
        <v>0</v>
      </c>
      <c r="E48" s="545">
        <v>0</v>
      </c>
      <c r="F48" s="545">
        <v>0</v>
      </c>
      <c r="G48" s="545">
        <v>0</v>
      </c>
      <c r="H48" s="545">
        <v>0</v>
      </c>
      <c r="I48" s="545">
        <v>0</v>
      </c>
      <c r="J48" s="545">
        <v>0</v>
      </c>
      <c r="K48" s="545">
        <v>0</v>
      </c>
      <c r="L48" s="545">
        <v>0</v>
      </c>
      <c r="M48" s="545">
        <v>0</v>
      </c>
      <c r="N48" s="545">
        <v>0</v>
      </c>
      <c r="O48" s="545">
        <v>0</v>
      </c>
      <c r="P48" s="398"/>
      <c r="Q48" s="393"/>
      <c r="R48" s="54"/>
      <c r="S48" s="54"/>
      <c r="T48" s="54"/>
      <c r="U48" s="54"/>
      <c r="V48" s="54"/>
      <c r="W48" s="54"/>
      <c r="X48" s="54"/>
      <c r="Y48" s="54"/>
      <c r="Z48" s="54"/>
      <c r="AA48" s="399"/>
      <c r="AB48" s="222"/>
    </row>
    <row r="49" spans="1:120" s="94" customFormat="1" x14ac:dyDescent="0.3">
      <c r="A49" s="223"/>
      <c r="B49" s="389" t="s">
        <v>98</v>
      </c>
      <c r="C49" s="474" t="s">
        <v>102</v>
      </c>
      <c r="D49" s="545">
        <v>0</v>
      </c>
      <c r="E49" s="545">
        <v>0</v>
      </c>
      <c r="F49" s="545">
        <v>0</v>
      </c>
      <c r="G49" s="545">
        <v>0</v>
      </c>
      <c r="H49" s="545">
        <v>0</v>
      </c>
      <c r="I49" s="545">
        <v>0</v>
      </c>
      <c r="J49" s="545">
        <v>0</v>
      </c>
      <c r="K49" s="545">
        <v>0</v>
      </c>
      <c r="L49" s="545">
        <v>0</v>
      </c>
      <c r="M49" s="545">
        <v>0</v>
      </c>
      <c r="N49" s="545">
        <v>0</v>
      </c>
      <c r="O49" s="545">
        <v>0</v>
      </c>
      <c r="P49" s="398"/>
      <c r="Q49" s="393"/>
      <c r="R49" s="54"/>
      <c r="S49" s="54"/>
      <c r="T49" s="54"/>
      <c r="U49" s="54"/>
      <c r="V49" s="54"/>
      <c r="W49" s="54"/>
      <c r="X49" s="54"/>
      <c r="Y49" s="54"/>
      <c r="Z49" s="54"/>
      <c r="AA49" s="399"/>
      <c r="AB49" s="223"/>
      <c r="BC49" s="107" t="s">
        <v>45</v>
      </c>
      <c r="BD49" s="130"/>
      <c r="BE49" s="108"/>
      <c r="BF49" s="108"/>
      <c r="BG49" s="131" t="s">
        <v>13</v>
      </c>
      <c r="BH49" s="130"/>
      <c r="BI49" s="131" t="s">
        <v>16</v>
      </c>
      <c r="BJ49" s="108"/>
      <c r="BK49" s="108"/>
      <c r="BL49" s="108"/>
      <c r="BM49" s="108"/>
      <c r="BN49" s="131" t="s">
        <v>16</v>
      </c>
      <c r="BO49" s="108"/>
      <c r="BP49" s="108"/>
      <c r="BQ49" s="108"/>
      <c r="BR49" s="108"/>
      <c r="BS49" s="131" t="s">
        <v>16</v>
      </c>
      <c r="BT49" s="108"/>
      <c r="BU49" s="108"/>
      <c r="BV49" s="108"/>
      <c r="BW49" s="108"/>
      <c r="BX49" s="131" t="s">
        <v>16</v>
      </c>
      <c r="BY49" s="108"/>
      <c r="BZ49" s="108"/>
      <c r="CA49" s="108"/>
      <c r="CB49" s="108"/>
      <c r="CC49" s="131" t="s">
        <v>16</v>
      </c>
      <c r="CD49" s="108"/>
      <c r="CE49" s="108"/>
      <c r="CF49" s="108"/>
      <c r="CG49" s="108"/>
      <c r="CH49" s="131" t="s">
        <v>16</v>
      </c>
      <c r="CI49" s="108"/>
      <c r="CJ49" s="108"/>
      <c r="CK49" s="108"/>
      <c r="CL49" s="108"/>
      <c r="CM49" s="131" t="s">
        <v>16</v>
      </c>
      <c r="CN49" s="108"/>
      <c r="CO49" s="108"/>
      <c r="CP49" s="108"/>
      <c r="CQ49" s="108"/>
      <c r="CR49" s="131" t="s">
        <v>16</v>
      </c>
      <c r="CS49" s="108"/>
      <c r="CT49" s="108"/>
      <c r="CU49" s="108"/>
      <c r="CV49" s="108"/>
      <c r="CW49" s="131" t="s">
        <v>16</v>
      </c>
      <c r="CX49" s="108"/>
      <c r="CY49" s="108"/>
      <c r="CZ49" s="108"/>
      <c r="DA49" s="108"/>
      <c r="DB49" s="131" t="s">
        <v>16</v>
      </c>
      <c r="DC49" s="108"/>
      <c r="DD49" s="108"/>
      <c r="DE49" s="108"/>
      <c r="DF49" s="108"/>
      <c r="DG49" s="131" t="s">
        <v>16</v>
      </c>
      <c r="DH49" s="108"/>
      <c r="DI49" s="108"/>
      <c r="DJ49" s="108"/>
      <c r="DK49" s="108"/>
      <c r="DL49" s="131" t="s">
        <v>16</v>
      </c>
      <c r="DM49" s="108"/>
      <c r="DN49" s="108"/>
      <c r="DO49" s="108"/>
      <c r="DP49" s="108"/>
    </row>
    <row r="50" spans="1:120" s="111" customFormat="1" x14ac:dyDescent="0.3">
      <c r="A50" s="224"/>
      <c r="B50" s="389" t="s">
        <v>99</v>
      </c>
      <c r="C50" s="474" t="s">
        <v>143</v>
      </c>
      <c r="D50" s="545">
        <v>0</v>
      </c>
      <c r="E50" s="545">
        <v>0</v>
      </c>
      <c r="F50" s="545">
        <v>0</v>
      </c>
      <c r="G50" s="545">
        <v>0</v>
      </c>
      <c r="H50" s="545">
        <v>0</v>
      </c>
      <c r="I50" s="545">
        <v>0</v>
      </c>
      <c r="J50" s="545">
        <v>0</v>
      </c>
      <c r="K50" s="545">
        <v>0</v>
      </c>
      <c r="L50" s="545">
        <v>0</v>
      </c>
      <c r="M50" s="545">
        <v>0</v>
      </c>
      <c r="N50" s="545">
        <v>0</v>
      </c>
      <c r="O50" s="545">
        <v>0</v>
      </c>
      <c r="P50" s="398"/>
      <c r="Q50" s="393"/>
      <c r="R50" s="54"/>
      <c r="S50" s="54"/>
      <c r="T50" s="54"/>
      <c r="U50" s="54"/>
      <c r="V50" s="54"/>
      <c r="W50" s="54"/>
      <c r="X50" s="54"/>
      <c r="Y50" s="54"/>
      <c r="Z50" s="54"/>
      <c r="AA50" s="399"/>
      <c r="AB50" s="224"/>
      <c r="BC50" s="110"/>
      <c r="BD50" s="113"/>
      <c r="BE50" s="111" t="s">
        <v>90</v>
      </c>
      <c r="BF50" s="111" t="s">
        <v>183</v>
      </c>
      <c r="BG50" s="132" t="s">
        <v>17</v>
      </c>
      <c r="BH50" s="133" t="s">
        <v>18</v>
      </c>
      <c r="BI50" s="114" t="s">
        <v>7</v>
      </c>
      <c r="BN50" s="114" t="s">
        <v>8</v>
      </c>
      <c r="BS50" s="114" t="s">
        <v>10</v>
      </c>
      <c r="BX50" s="114" t="s">
        <v>9</v>
      </c>
      <c r="CC50" s="114" t="s">
        <v>165</v>
      </c>
      <c r="CH50" s="114" t="s">
        <v>166</v>
      </c>
      <c r="CM50" s="114" t="s">
        <v>167</v>
      </c>
      <c r="CR50" s="114" t="s">
        <v>168</v>
      </c>
      <c r="CW50" s="114" t="s">
        <v>383</v>
      </c>
      <c r="DB50" s="114" t="s">
        <v>382</v>
      </c>
      <c r="DG50" s="114" t="s">
        <v>384</v>
      </c>
      <c r="DL50" s="114" t="s">
        <v>385</v>
      </c>
    </row>
    <row r="51" spans="1:120" s="94" customFormat="1" ht="15.65" thickBot="1" x14ac:dyDescent="0.35">
      <c r="A51" s="223"/>
      <c r="B51" s="389" t="s">
        <v>6</v>
      </c>
      <c r="C51" s="474" t="s">
        <v>144</v>
      </c>
      <c r="D51" s="545">
        <v>0</v>
      </c>
      <c r="E51" s="545">
        <v>0</v>
      </c>
      <c r="F51" s="545">
        <v>0</v>
      </c>
      <c r="G51" s="545">
        <v>0</v>
      </c>
      <c r="H51" s="545">
        <v>0</v>
      </c>
      <c r="I51" s="545">
        <v>0</v>
      </c>
      <c r="J51" s="545">
        <v>0</v>
      </c>
      <c r="K51" s="545">
        <v>0</v>
      </c>
      <c r="L51" s="545">
        <v>0</v>
      </c>
      <c r="M51" s="545">
        <v>0</v>
      </c>
      <c r="N51" s="545">
        <v>0</v>
      </c>
      <c r="O51" s="545">
        <v>0</v>
      </c>
      <c r="P51" s="398"/>
      <c r="Q51" s="393"/>
      <c r="R51" s="54"/>
      <c r="S51" s="54"/>
      <c r="T51" s="54"/>
      <c r="U51" s="54"/>
      <c r="V51" s="54"/>
      <c r="W51" s="54"/>
      <c r="X51" s="54"/>
      <c r="Y51" s="54"/>
      <c r="Z51" s="54"/>
      <c r="AA51" s="399"/>
      <c r="AB51" s="223"/>
      <c r="BC51" s="103" t="s">
        <v>11</v>
      </c>
      <c r="BD51" s="136" t="s">
        <v>12</v>
      </c>
      <c r="BE51" s="124"/>
      <c r="BF51" s="124"/>
      <c r="BG51" s="137" t="s">
        <v>19</v>
      </c>
      <c r="BH51" s="138" t="s">
        <v>0</v>
      </c>
      <c r="BI51" s="140" t="s">
        <v>91</v>
      </c>
      <c r="BJ51" s="116" t="s">
        <v>92</v>
      </c>
      <c r="BK51" s="116" t="s">
        <v>17</v>
      </c>
      <c r="BL51" s="116" t="s">
        <v>18</v>
      </c>
      <c r="BM51" s="116" t="s">
        <v>185</v>
      </c>
      <c r="BN51" s="140" t="s">
        <v>91</v>
      </c>
      <c r="BO51" s="116" t="s">
        <v>92</v>
      </c>
      <c r="BP51" s="116" t="s">
        <v>17</v>
      </c>
      <c r="BQ51" s="116" t="s">
        <v>18</v>
      </c>
      <c r="BR51" s="116" t="s">
        <v>185</v>
      </c>
      <c r="BS51" s="140" t="s">
        <v>91</v>
      </c>
      <c r="BT51" s="116" t="s">
        <v>92</v>
      </c>
      <c r="BU51" s="116" t="s">
        <v>17</v>
      </c>
      <c r="BV51" s="116" t="s">
        <v>18</v>
      </c>
      <c r="BW51" s="116" t="s">
        <v>185</v>
      </c>
      <c r="BX51" s="140" t="s">
        <v>91</v>
      </c>
      <c r="BY51" s="116" t="s">
        <v>92</v>
      </c>
      <c r="BZ51" s="116" t="s">
        <v>17</v>
      </c>
      <c r="CA51" s="116" t="s">
        <v>18</v>
      </c>
      <c r="CB51" s="116" t="s">
        <v>185</v>
      </c>
      <c r="CC51" s="140" t="s">
        <v>91</v>
      </c>
      <c r="CD51" s="116" t="s">
        <v>92</v>
      </c>
      <c r="CE51" s="116" t="s">
        <v>17</v>
      </c>
      <c r="CF51" s="116" t="s">
        <v>18</v>
      </c>
      <c r="CG51" s="116" t="s">
        <v>185</v>
      </c>
      <c r="CH51" s="140" t="s">
        <v>91</v>
      </c>
      <c r="CI51" s="116" t="s">
        <v>92</v>
      </c>
      <c r="CJ51" s="116" t="s">
        <v>17</v>
      </c>
      <c r="CK51" s="116" t="s">
        <v>18</v>
      </c>
      <c r="CL51" s="116" t="s">
        <v>185</v>
      </c>
      <c r="CM51" s="140" t="s">
        <v>91</v>
      </c>
      <c r="CN51" s="116" t="s">
        <v>92</v>
      </c>
      <c r="CO51" s="116" t="s">
        <v>17</v>
      </c>
      <c r="CP51" s="116" t="s">
        <v>18</v>
      </c>
      <c r="CQ51" s="116" t="s">
        <v>185</v>
      </c>
      <c r="CR51" s="140" t="s">
        <v>91</v>
      </c>
      <c r="CS51" s="116" t="s">
        <v>92</v>
      </c>
      <c r="CT51" s="116" t="s">
        <v>17</v>
      </c>
      <c r="CU51" s="116" t="s">
        <v>18</v>
      </c>
      <c r="CV51" s="116" t="s">
        <v>185</v>
      </c>
      <c r="CW51" s="140" t="s">
        <v>91</v>
      </c>
      <c r="CX51" s="116" t="s">
        <v>92</v>
      </c>
      <c r="CY51" s="116" t="s">
        <v>17</v>
      </c>
      <c r="CZ51" s="116" t="s">
        <v>18</v>
      </c>
      <c r="DA51" s="116" t="s">
        <v>185</v>
      </c>
      <c r="DB51" s="140" t="s">
        <v>91</v>
      </c>
      <c r="DC51" s="116" t="s">
        <v>92</v>
      </c>
      <c r="DD51" s="116" t="s">
        <v>17</v>
      </c>
      <c r="DE51" s="116" t="s">
        <v>18</v>
      </c>
      <c r="DF51" s="116" t="s">
        <v>185</v>
      </c>
      <c r="DG51" s="140" t="s">
        <v>91</v>
      </c>
      <c r="DH51" s="116" t="s">
        <v>92</v>
      </c>
      <c r="DI51" s="116" t="s">
        <v>17</v>
      </c>
      <c r="DJ51" s="116" t="s">
        <v>18</v>
      </c>
      <c r="DK51" s="116" t="s">
        <v>185</v>
      </c>
      <c r="DL51" s="140" t="s">
        <v>91</v>
      </c>
      <c r="DM51" s="116" t="s">
        <v>92</v>
      </c>
      <c r="DN51" s="116" t="s">
        <v>17</v>
      </c>
      <c r="DO51" s="116" t="s">
        <v>18</v>
      </c>
      <c r="DP51" s="116" t="s">
        <v>185</v>
      </c>
    </row>
    <row r="52" spans="1:120" s="94" customFormat="1" ht="13.6" customHeight="1" thickBot="1" x14ac:dyDescent="0.35">
      <c r="A52" s="223"/>
      <c r="B52" s="390" t="s">
        <v>103</v>
      </c>
      <c r="C52" s="475" t="s">
        <v>104</v>
      </c>
      <c r="D52" s="545">
        <v>0</v>
      </c>
      <c r="E52" s="545">
        <v>0</v>
      </c>
      <c r="F52" s="545">
        <v>0</v>
      </c>
      <c r="G52" s="545">
        <v>0</v>
      </c>
      <c r="H52" s="545">
        <v>0</v>
      </c>
      <c r="I52" s="545">
        <v>0</v>
      </c>
      <c r="J52" s="545">
        <v>0</v>
      </c>
      <c r="K52" s="545">
        <v>0</v>
      </c>
      <c r="L52" s="545">
        <v>0</v>
      </c>
      <c r="M52" s="545">
        <v>0</v>
      </c>
      <c r="N52" s="545">
        <v>0</v>
      </c>
      <c r="O52" s="545">
        <v>0</v>
      </c>
      <c r="P52" s="400"/>
      <c r="Q52" s="401"/>
      <c r="R52" s="402"/>
      <c r="S52" s="402"/>
      <c r="T52" s="402"/>
      <c r="U52" s="402"/>
      <c r="V52" s="402"/>
      <c r="W52" s="402"/>
      <c r="X52" s="402"/>
      <c r="Y52" s="402"/>
      <c r="Z52" s="402"/>
      <c r="AA52" s="403"/>
      <c r="AB52" s="223"/>
      <c r="BC52" s="752" t="s">
        <v>145</v>
      </c>
      <c r="BD52" s="753"/>
      <c r="BE52" s="145"/>
      <c r="BF52" s="145"/>
      <c r="BG52" s="142"/>
      <c r="BH52" s="143"/>
      <c r="BI52" s="141"/>
      <c r="BJ52" s="145"/>
      <c r="BK52" s="145"/>
      <c r="BL52" s="145"/>
      <c r="BM52" s="145"/>
      <c r="BN52" s="141"/>
      <c r="BO52" s="145"/>
      <c r="BP52" s="145"/>
      <c r="BQ52" s="145"/>
      <c r="BR52" s="145"/>
      <c r="BS52" s="141"/>
      <c r="BT52" s="145"/>
      <c r="BU52" s="145"/>
      <c r="BV52" s="145"/>
      <c r="BW52" s="145"/>
      <c r="BX52" s="141"/>
      <c r="BY52" s="145"/>
      <c r="BZ52" s="145"/>
      <c r="CA52" s="145"/>
      <c r="CB52" s="145"/>
      <c r="CC52" s="141"/>
      <c r="CD52" s="145"/>
      <c r="CE52" s="145"/>
      <c r="CF52" s="145"/>
      <c r="CG52" s="145"/>
      <c r="CH52" s="141"/>
      <c r="CI52" s="145"/>
      <c r="CJ52" s="145"/>
      <c r="CK52" s="145"/>
      <c r="CL52" s="145"/>
      <c r="CM52" s="141"/>
      <c r="CN52" s="145"/>
      <c r="CO52" s="145"/>
      <c r="CP52" s="145"/>
      <c r="CQ52" s="145"/>
      <c r="CR52" s="141"/>
      <c r="CS52" s="145"/>
      <c r="CT52" s="145"/>
      <c r="CU52" s="145"/>
      <c r="CV52" s="145"/>
      <c r="CW52" s="141"/>
      <c r="CX52" s="145"/>
      <c r="CY52" s="145"/>
      <c r="CZ52" s="145"/>
      <c r="DA52" s="145"/>
      <c r="DB52" s="141"/>
      <c r="DC52" s="145"/>
      <c r="DD52" s="145"/>
      <c r="DE52" s="145"/>
      <c r="DF52" s="145"/>
      <c r="DG52" s="141"/>
      <c r="DH52" s="145"/>
      <c r="DI52" s="145"/>
      <c r="DJ52" s="145"/>
      <c r="DK52" s="145"/>
      <c r="DL52" s="141"/>
      <c r="DM52" s="145"/>
      <c r="DN52" s="145"/>
      <c r="DO52" s="145"/>
      <c r="DP52" s="145"/>
    </row>
    <row r="53" spans="1:120" ht="18" customHeight="1" thickBot="1" x14ac:dyDescent="0.35">
      <c r="B53" s="756" t="s">
        <v>146</v>
      </c>
      <c r="C53" s="757"/>
      <c r="D53" s="640"/>
      <c r="E53" s="640"/>
      <c r="F53" s="640"/>
      <c r="G53" s="640"/>
      <c r="H53" s="640"/>
      <c r="I53" s="640"/>
      <c r="J53" s="640"/>
      <c r="K53" s="640"/>
      <c r="L53" s="640"/>
      <c r="M53" s="640"/>
      <c r="N53" s="640"/>
      <c r="O53" s="640"/>
      <c r="P53" s="288"/>
      <c r="Q53" s="288"/>
      <c r="R53" s="144"/>
      <c r="S53" s="144"/>
      <c r="T53" s="144"/>
      <c r="U53" s="144"/>
      <c r="V53" s="144"/>
      <c r="W53" s="144"/>
      <c r="X53" s="144"/>
      <c r="Y53" s="144"/>
      <c r="Z53" s="144"/>
      <c r="AA53" s="404"/>
      <c r="BC53" s="53" t="str">
        <f t="shared" ref="BC53:BD58" si="1">B47</f>
        <v>MKII-AOP</v>
      </c>
      <c r="BD53" s="53" t="str">
        <f t="shared" si="1"/>
        <v>Fyreye MKII  Optical  Detector</v>
      </c>
      <c r="BE53" s="43">
        <v>1</v>
      </c>
      <c r="BF53" s="43">
        <f>DGET(BC2:BX24,"Alarm_LEDs",B11:B12)</f>
        <v>8</v>
      </c>
      <c r="BG53" s="56">
        <v>0.5</v>
      </c>
      <c r="BH53" s="57">
        <v>5</v>
      </c>
      <c r="BI53" s="641">
        <f t="shared" ref="BI53:BI58" si="2">D47</f>
        <v>0</v>
      </c>
      <c r="BJ53" s="43">
        <f t="shared" ref="BJ53:BJ58" si="3">BI53*BE53</f>
        <v>0</v>
      </c>
      <c r="BK53" s="43">
        <f>BI53*BG53</f>
        <v>0</v>
      </c>
      <c r="BL53" s="43">
        <f>BH53*BI53</f>
        <v>0</v>
      </c>
      <c r="BM53" s="43"/>
      <c r="BN53" s="641">
        <f t="shared" ref="BN53:BN58" si="4">E47</f>
        <v>0</v>
      </c>
      <c r="BO53" s="43">
        <f>BN53*BE53</f>
        <v>0</v>
      </c>
      <c r="BP53" s="43">
        <f>BN53*BG53</f>
        <v>0</v>
      </c>
      <c r="BQ53" s="43">
        <f t="shared" ref="BQ53:BQ58" si="5">BH53*BN53</f>
        <v>0</v>
      </c>
      <c r="BR53" s="43"/>
      <c r="BS53" s="641">
        <f t="shared" ref="BS53:BS58" si="6">F47</f>
        <v>0</v>
      </c>
      <c r="BT53" s="43">
        <f t="shared" ref="BT53:BT58" si="7">BS53*BE53</f>
        <v>0</v>
      </c>
      <c r="BU53" s="43">
        <f t="shared" ref="BU53:BU58" si="8">BS53*BG53</f>
        <v>0</v>
      </c>
      <c r="BV53" s="43">
        <f t="shared" ref="BV53:BV58" si="9">BH53*BS53</f>
        <v>0</v>
      </c>
      <c r="BW53" s="43"/>
      <c r="BX53" s="641">
        <f t="shared" ref="BX53:BX58" si="10">G47</f>
        <v>0</v>
      </c>
      <c r="BY53" s="43">
        <f t="shared" ref="BY53:BY58" si="11">BX53*BE53</f>
        <v>0</v>
      </c>
      <c r="BZ53" s="43">
        <f t="shared" ref="BZ53:BZ58" si="12">BX53*BG53</f>
        <v>0</v>
      </c>
      <c r="CA53" s="43">
        <f t="shared" ref="CA53:CA58" si="13">BH53*BX53</f>
        <v>0</v>
      </c>
      <c r="CB53" s="43"/>
      <c r="CC53" s="641">
        <f t="shared" ref="CC53:CC58" si="14">H47</f>
        <v>0</v>
      </c>
      <c r="CD53" s="43">
        <f t="shared" ref="CD53:CD58" si="15">CC53*BE53</f>
        <v>0</v>
      </c>
      <c r="CE53" s="43">
        <f t="shared" ref="CE53:CE58" si="16">CC53*BG53</f>
        <v>0</v>
      </c>
      <c r="CF53" s="43">
        <f t="shared" ref="CF53:CF58" si="17">BH53*CC53</f>
        <v>0</v>
      </c>
      <c r="CG53" s="43"/>
      <c r="CH53" s="641">
        <f t="shared" ref="CH53:CH58" si="18">I47</f>
        <v>0</v>
      </c>
      <c r="CI53" s="43">
        <f t="shared" ref="CI53:CI58" si="19">CH53*BE53</f>
        <v>0</v>
      </c>
      <c r="CJ53" s="43">
        <f t="shared" ref="CJ53:CJ58" si="20">CH53*BG53</f>
        <v>0</v>
      </c>
      <c r="CK53" s="43">
        <f t="shared" ref="CK53:CK58" si="21">BH53*CH53</f>
        <v>0</v>
      </c>
      <c r="CL53" s="43"/>
      <c r="CM53" s="641">
        <f t="shared" ref="CM53:CM58" si="22">J47</f>
        <v>0</v>
      </c>
      <c r="CN53" s="43">
        <f t="shared" ref="CN53:CN58" si="23">CM53*BE53</f>
        <v>0</v>
      </c>
      <c r="CO53" s="43">
        <f t="shared" ref="CO53:CO58" si="24">CM53*BG53</f>
        <v>0</v>
      </c>
      <c r="CP53" s="43">
        <f t="shared" ref="CP53:CP58" si="25">BH53*CM53</f>
        <v>0</v>
      </c>
      <c r="CQ53" s="43"/>
      <c r="CR53" s="641">
        <f>K47</f>
        <v>0</v>
      </c>
      <c r="CS53" s="43">
        <f t="shared" ref="CS53:CS58" si="26">CR53*BE53</f>
        <v>0</v>
      </c>
      <c r="CT53" s="43">
        <f t="shared" ref="CT53:CT58" si="27">CR53*BG53</f>
        <v>0</v>
      </c>
      <c r="CU53" s="43">
        <f t="shared" ref="CU53:CU58" si="28">BH53*CR53</f>
        <v>0</v>
      </c>
      <c r="CV53" s="43"/>
      <c r="CW53" s="641">
        <f>L47</f>
        <v>0</v>
      </c>
      <c r="CX53" s="43">
        <f>CW53*BE53</f>
        <v>0</v>
      </c>
      <c r="CY53" s="43">
        <f t="shared" ref="CY53:CY94" si="29">CW53*BG53</f>
        <v>0</v>
      </c>
      <c r="CZ53" s="43">
        <f>BH53*CW53</f>
        <v>0</v>
      </c>
      <c r="DA53" s="43"/>
      <c r="DB53" s="641">
        <f>M47</f>
        <v>0</v>
      </c>
      <c r="DC53" s="43">
        <f>DB53*BE53</f>
        <v>0</v>
      </c>
      <c r="DD53" s="43">
        <f t="shared" ref="DD53" si="30">DB53*BG53</f>
        <v>0</v>
      </c>
      <c r="DE53" s="43">
        <f>BH53*DB53</f>
        <v>0</v>
      </c>
      <c r="DF53" s="43"/>
      <c r="DG53" s="641">
        <f t="shared" ref="DG53:DG58" si="31">N47</f>
        <v>0</v>
      </c>
      <c r="DH53" s="43">
        <f t="shared" ref="DH53" si="32">DG53*BE53</f>
        <v>0</v>
      </c>
      <c r="DI53" s="43">
        <f>DG53*BG53</f>
        <v>0</v>
      </c>
      <c r="DJ53" s="43">
        <f>BH53*DG53</f>
        <v>0</v>
      </c>
      <c r="DK53" s="43"/>
      <c r="DL53" s="641">
        <f t="shared" ref="DL53:DL58" si="33">O47</f>
        <v>0</v>
      </c>
      <c r="DM53" s="43">
        <f>DL53*BE53</f>
        <v>0</v>
      </c>
      <c r="DN53" s="43">
        <f t="shared" ref="DN53:DN94" si="34">DL53*BG53</f>
        <v>0</v>
      </c>
      <c r="DO53" s="43">
        <f>BH53*DL53</f>
        <v>0</v>
      </c>
      <c r="DP53" s="43"/>
    </row>
    <row r="54" spans="1:120" ht="14.95" customHeight="1" x14ac:dyDescent="0.3">
      <c r="B54" s="387" t="s">
        <v>119</v>
      </c>
      <c r="C54" s="473" t="s">
        <v>126</v>
      </c>
      <c r="D54" s="545">
        <v>0</v>
      </c>
      <c r="E54" s="545">
        <v>0</v>
      </c>
      <c r="F54" s="545">
        <v>0</v>
      </c>
      <c r="G54" s="545">
        <v>0</v>
      </c>
      <c r="H54" s="545">
        <v>0</v>
      </c>
      <c r="I54" s="545">
        <v>0</v>
      </c>
      <c r="J54" s="545">
        <v>0</v>
      </c>
      <c r="K54" s="545">
        <v>0</v>
      </c>
      <c r="L54" s="545">
        <v>0</v>
      </c>
      <c r="M54" s="545">
        <v>0</v>
      </c>
      <c r="N54" s="545">
        <v>0</v>
      </c>
      <c r="O54" s="545">
        <v>0</v>
      </c>
      <c r="P54" s="405"/>
      <c r="Q54" s="406"/>
      <c r="R54" s="396"/>
      <c r="S54" s="396"/>
      <c r="T54" s="396"/>
      <c r="U54" s="396"/>
      <c r="V54" s="396"/>
      <c r="W54" s="396"/>
      <c r="X54" s="396"/>
      <c r="Y54" s="396"/>
      <c r="Z54" s="396"/>
      <c r="AA54" s="397"/>
      <c r="BC54" s="53" t="str">
        <f t="shared" si="1"/>
        <v>MKII-AHR</v>
      </c>
      <c r="BD54" s="53" t="str">
        <f t="shared" si="1"/>
        <v xml:space="preserve">Fyreye MKII  Heat Detector </v>
      </c>
      <c r="BE54" s="49">
        <v>1</v>
      </c>
      <c r="BF54" s="49">
        <f>BF53</f>
        <v>8</v>
      </c>
      <c r="BG54" s="56">
        <v>0.5</v>
      </c>
      <c r="BH54" s="57">
        <v>5</v>
      </c>
      <c r="BI54" s="55">
        <f t="shared" si="2"/>
        <v>0</v>
      </c>
      <c r="BJ54" s="49">
        <f t="shared" si="3"/>
        <v>0</v>
      </c>
      <c r="BK54" s="49">
        <f t="shared" ref="BK54:BK94" si="35">BI54*BG54</f>
        <v>0</v>
      </c>
      <c r="BL54" s="49">
        <f t="shared" ref="BL54:BL58" si="36">BH54*BI54</f>
        <v>0</v>
      </c>
      <c r="BM54" s="49"/>
      <c r="BN54" s="55">
        <f t="shared" si="4"/>
        <v>0</v>
      </c>
      <c r="BO54" s="49">
        <f t="shared" ref="BO54:BO58" si="37">BN54*BE54</f>
        <v>0</v>
      </c>
      <c r="BP54" s="49">
        <f t="shared" ref="BP54:BP58" si="38">BN54*BG54</f>
        <v>0</v>
      </c>
      <c r="BQ54" s="49">
        <f t="shared" si="5"/>
        <v>0</v>
      </c>
      <c r="BR54" s="49"/>
      <c r="BS54" s="55">
        <f t="shared" si="6"/>
        <v>0</v>
      </c>
      <c r="BT54" s="49">
        <f t="shared" si="7"/>
        <v>0</v>
      </c>
      <c r="BU54" s="49">
        <f t="shared" si="8"/>
        <v>0</v>
      </c>
      <c r="BV54" s="49">
        <f t="shared" si="9"/>
        <v>0</v>
      </c>
      <c r="BW54" s="49"/>
      <c r="BX54" s="55">
        <f t="shared" si="10"/>
        <v>0</v>
      </c>
      <c r="BY54" s="49">
        <f t="shared" si="11"/>
        <v>0</v>
      </c>
      <c r="BZ54" s="49">
        <f t="shared" si="12"/>
        <v>0</v>
      </c>
      <c r="CA54" s="49">
        <f t="shared" si="13"/>
        <v>0</v>
      </c>
      <c r="CB54" s="49"/>
      <c r="CC54" s="55">
        <f t="shared" si="14"/>
        <v>0</v>
      </c>
      <c r="CD54" s="49">
        <f t="shared" si="15"/>
        <v>0</v>
      </c>
      <c r="CE54" s="49">
        <f t="shared" si="16"/>
        <v>0</v>
      </c>
      <c r="CF54" s="49">
        <f t="shared" si="17"/>
        <v>0</v>
      </c>
      <c r="CG54" s="49"/>
      <c r="CH54" s="55">
        <f t="shared" si="18"/>
        <v>0</v>
      </c>
      <c r="CI54" s="49">
        <f t="shared" si="19"/>
        <v>0</v>
      </c>
      <c r="CJ54" s="49">
        <f t="shared" si="20"/>
        <v>0</v>
      </c>
      <c r="CK54" s="49">
        <f t="shared" si="21"/>
        <v>0</v>
      </c>
      <c r="CL54" s="49"/>
      <c r="CM54" s="55">
        <f t="shared" si="22"/>
        <v>0</v>
      </c>
      <c r="CN54" s="49">
        <f t="shared" si="23"/>
        <v>0</v>
      </c>
      <c r="CO54" s="49">
        <f t="shared" si="24"/>
        <v>0</v>
      </c>
      <c r="CP54" s="49">
        <f t="shared" si="25"/>
        <v>0</v>
      </c>
      <c r="CQ54" s="49"/>
      <c r="CR54" s="641">
        <f t="shared" ref="CR54:CR58" si="39">K48</f>
        <v>0</v>
      </c>
      <c r="CS54" s="49">
        <f t="shared" si="26"/>
        <v>0</v>
      </c>
      <c r="CT54" s="49">
        <f t="shared" si="27"/>
        <v>0</v>
      </c>
      <c r="CU54" s="49">
        <f t="shared" si="28"/>
        <v>0</v>
      </c>
      <c r="CV54" s="49"/>
      <c r="CW54" s="55">
        <f t="shared" ref="CW54:CW94" si="40">L48</f>
        <v>0</v>
      </c>
      <c r="CX54" s="49">
        <f t="shared" ref="CX54:CX94" si="41">CW54*BE54</f>
        <v>0</v>
      </c>
      <c r="CY54" s="49">
        <f t="shared" si="29"/>
        <v>0</v>
      </c>
      <c r="CZ54" s="49">
        <f t="shared" ref="CZ54:CZ94" si="42">BH54*CW54</f>
        <v>0</v>
      </c>
      <c r="DA54" s="49"/>
      <c r="DB54" s="55">
        <f t="shared" ref="DB54:DB58" si="43">M48</f>
        <v>0</v>
      </c>
      <c r="DC54" s="49">
        <f t="shared" ref="DC54:DC94" si="44">DB54*BE54</f>
        <v>0</v>
      </c>
      <c r="DD54" s="49">
        <f t="shared" ref="DD54:DD94" si="45">DB54*BG54</f>
        <v>0</v>
      </c>
      <c r="DE54" s="49">
        <f t="shared" ref="DE54:DE94" si="46">BH54*DB54</f>
        <v>0</v>
      </c>
      <c r="DF54" s="49"/>
      <c r="DG54" s="55">
        <f t="shared" si="31"/>
        <v>0</v>
      </c>
      <c r="DH54" s="49">
        <f t="shared" ref="DH54:DH94" si="47">DG54*BE54</f>
        <v>0</v>
      </c>
      <c r="DI54" s="49">
        <f t="shared" ref="DI54:DI94" si="48">DG54*BG54</f>
        <v>0</v>
      </c>
      <c r="DJ54" s="49">
        <f t="shared" ref="DJ54:DJ94" si="49">BH54*DG54</f>
        <v>0</v>
      </c>
      <c r="DK54" s="49"/>
      <c r="DL54" s="55">
        <f t="shared" si="33"/>
        <v>0</v>
      </c>
      <c r="DM54" s="49">
        <f t="shared" ref="DM54:DM94" si="50">DL54*BE54</f>
        <v>0</v>
      </c>
      <c r="DN54" s="49">
        <f t="shared" si="34"/>
        <v>0</v>
      </c>
      <c r="DO54" s="49">
        <f t="shared" ref="DO54:DO94" si="51">BH54*DL54</f>
        <v>0</v>
      </c>
      <c r="DP54" s="49"/>
    </row>
    <row r="55" spans="1:120" ht="14.95" customHeight="1" x14ac:dyDescent="0.3">
      <c r="B55" s="389" t="s">
        <v>120</v>
      </c>
      <c r="C55" s="474" t="s">
        <v>127</v>
      </c>
      <c r="D55" s="545">
        <v>0</v>
      </c>
      <c r="E55" s="545">
        <v>0</v>
      </c>
      <c r="F55" s="545">
        <v>0</v>
      </c>
      <c r="G55" s="545">
        <v>0</v>
      </c>
      <c r="H55" s="545">
        <v>0</v>
      </c>
      <c r="I55" s="545">
        <v>0</v>
      </c>
      <c r="J55" s="545">
        <v>0</v>
      </c>
      <c r="K55" s="545">
        <v>0</v>
      </c>
      <c r="L55" s="545">
        <v>0</v>
      </c>
      <c r="M55" s="545">
        <v>0</v>
      </c>
      <c r="N55" s="545">
        <v>0</v>
      </c>
      <c r="O55" s="545">
        <v>0</v>
      </c>
      <c r="P55" s="407"/>
      <c r="Q55" s="386"/>
      <c r="R55" s="54"/>
      <c r="S55" s="54"/>
      <c r="T55" s="54"/>
      <c r="U55" s="54"/>
      <c r="V55" s="54"/>
      <c r="W55" s="54"/>
      <c r="X55" s="54"/>
      <c r="Y55" s="54"/>
      <c r="Z55" s="54"/>
      <c r="AA55" s="399"/>
      <c r="BC55" s="53" t="str">
        <f t="shared" si="1"/>
        <v>MKII-AHF</v>
      </c>
      <c r="BD55" s="53" t="str">
        <f t="shared" si="1"/>
        <v>Fyreye MKII Fixed Heat Detector</v>
      </c>
      <c r="BE55" s="49">
        <v>1</v>
      </c>
      <c r="BF55" s="49">
        <f t="shared" ref="BF55:BF94" si="52">BF54</f>
        <v>8</v>
      </c>
      <c r="BG55" s="56">
        <v>0.5</v>
      </c>
      <c r="BH55" s="57">
        <v>5</v>
      </c>
      <c r="BI55" s="55">
        <f t="shared" si="2"/>
        <v>0</v>
      </c>
      <c r="BJ55" s="49">
        <f t="shared" si="3"/>
        <v>0</v>
      </c>
      <c r="BK55" s="49">
        <f t="shared" si="35"/>
        <v>0</v>
      </c>
      <c r="BL55" s="49">
        <f t="shared" si="36"/>
        <v>0</v>
      </c>
      <c r="BM55" s="49"/>
      <c r="BN55" s="55">
        <f t="shared" si="4"/>
        <v>0</v>
      </c>
      <c r="BO55" s="49">
        <f t="shared" si="37"/>
        <v>0</v>
      </c>
      <c r="BP55" s="49">
        <f t="shared" si="38"/>
        <v>0</v>
      </c>
      <c r="BQ55" s="49">
        <f t="shared" si="5"/>
        <v>0</v>
      </c>
      <c r="BR55" s="49"/>
      <c r="BS55" s="55">
        <f t="shared" si="6"/>
        <v>0</v>
      </c>
      <c r="BT55" s="49">
        <f t="shared" si="7"/>
        <v>0</v>
      </c>
      <c r="BU55" s="49">
        <f t="shared" si="8"/>
        <v>0</v>
      </c>
      <c r="BV55" s="49">
        <f t="shared" si="9"/>
        <v>0</v>
      </c>
      <c r="BW55" s="49"/>
      <c r="BX55" s="55">
        <f t="shared" si="10"/>
        <v>0</v>
      </c>
      <c r="BY55" s="49">
        <f t="shared" si="11"/>
        <v>0</v>
      </c>
      <c r="BZ55" s="49">
        <f t="shared" si="12"/>
        <v>0</v>
      </c>
      <c r="CA55" s="49">
        <f t="shared" si="13"/>
        <v>0</v>
      </c>
      <c r="CB55" s="49"/>
      <c r="CC55" s="55">
        <f t="shared" si="14"/>
        <v>0</v>
      </c>
      <c r="CD55" s="49">
        <f t="shared" si="15"/>
        <v>0</v>
      </c>
      <c r="CE55" s="49">
        <f t="shared" si="16"/>
        <v>0</v>
      </c>
      <c r="CF55" s="49">
        <f t="shared" si="17"/>
        <v>0</v>
      </c>
      <c r="CG55" s="49"/>
      <c r="CH55" s="55">
        <f t="shared" si="18"/>
        <v>0</v>
      </c>
      <c r="CI55" s="49">
        <f t="shared" si="19"/>
        <v>0</v>
      </c>
      <c r="CJ55" s="49">
        <f t="shared" si="20"/>
        <v>0</v>
      </c>
      <c r="CK55" s="49">
        <f t="shared" si="21"/>
        <v>0</v>
      </c>
      <c r="CL55" s="49"/>
      <c r="CM55" s="55">
        <f t="shared" si="22"/>
        <v>0</v>
      </c>
      <c r="CN55" s="49">
        <f t="shared" si="23"/>
        <v>0</v>
      </c>
      <c r="CO55" s="49">
        <f t="shared" si="24"/>
        <v>0</v>
      </c>
      <c r="CP55" s="49">
        <f t="shared" si="25"/>
        <v>0</v>
      </c>
      <c r="CQ55" s="49"/>
      <c r="CR55" s="641">
        <f t="shared" si="39"/>
        <v>0</v>
      </c>
      <c r="CS55" s="49">
        <f t="shared" si="26"/>
        <v>0</v>
      </c>
      <c r="CT55" s="49">
        <f t="shared" si="27"/>
        <v>0</v>
      </c>
      <c r="CU55" s="49">
        <f t="shared" si="28"/>
        <v>0</v>
      </c>
      <c r="CV55" s="49"/>
      <c r="CW55" s="55">
        <f t="shared" si="40"/>
        <v>0</v>
      </c>
      <c r="CX55" s="49">
        <f t="shared" si="41"/>
        <v>0</v>
      </c>
      <c r="CY55" s="49">
        <f t="shared" si="29"/>
        <v>0</v>
      </c>
      <c r="CZ55" s="49">
        <f t="shared" si="42"/>
        <v>0</v>
      </c>
      <c r="DA55" s="49"/>
      <c r="DB55" s="55">
        <f t="shared" si="43"/>
        <v>0</v>
      </c>
      <c r="DC55" s="49">
        <f t="shared" si="44"/>
        <v>0</v>
      </c>
      <c r="DD55" s="49">
        <f t="shared" si="45"/>
        <v>0</v>
      </c>
      <c r="DE55" s="49">
        <f t="shared" si="46"/>
        <v>0</v>
      </c>
      <c r="DF55" s="49"/>
      <c r="DG55" s="55">
        <f t="shared" si="31"/>
        <v>0</v>
      </c>
      <c r="DH55" s="49">
        <f t="shared" si="47"/>
        <v>0</v>
      </c>
      <c r="DI55" s="49">
        <f t="shared" si="48"/>
        <v>0</v>
      </c>
      <c r="DJ55" s="49">
        <f t="shared" si="49"/>
        <v>0</v>
      </c>
      <c r="DK55" s="49"/>
      <c r="DL55" s="55">
        <f t="shared" si="33"/>
        <v>0</v>
      </c>
      <c r="DM55" s="49">
        <f t="shared" si="50"/>
        <v>0</v>
      </c>
      <c r="DN55" s="49">
        <f t="shared" si="34"/>
        <v>0</v>
      </c>
      <c r="DO55" s="49">
        <f t="shared" si="51"/>
        <v>0</v>
      </c>
      <c r="DP55" s="49"/>
    </row>
    <row r="56" spans="1:120" ht="14.95" customHeight="1" x14ac:dyDescent="0.3">
      <c r="B56" s="389" t="s">
        <v>121</v>
      </c>
      <c r="C56" s="474" t="s">
        <v>128</v>
      </c>
      <c r="D56" s="545">
        <v>0</v>
      </c>
      <c r="E56" s="545">
        <v>0</v>
      </c>
      <c r="F56" s="545">
        <v>0</v>
      </c>
      <c r="G56" s="545">
        <v>0</v>
      </c>
      <c r="H56" s="545">
        <v>0</v>
      </c>
      <c r="I56" s="545">
        <v>0</v>
      </c>
      <c r="J56" s="545">
        <v>0</v>
      </c>
      <c r="K56" s="545">
        <v>0</v>
      </c>
      <c r="L56" s="545">
        <v>0</v>
      </c>
      <c r="M56" s="545">
        <v>0</v>
      </c>
      <c r="N56" s="545">
        <v>0</v>
      </c>
      <c r="O56" s="545">
        <v>0</v>
      </c>
      <c r="P56" s="407"/>
      <c r="Q56" s="386"/>
      <c r="R56" s="54"/>
      <c r="S56" s="54"/>
      <c r="T56" s="54"/>
      <c r="U56" s="54"/>
      <c r="V56" s="54"/>
      <c r="W56" s="54"/>
      <c r="X56" s="54"/>
      <c r="Y56" s="54"/>
      <c r="Z56" s="54"/>
      <c r="AA56" s="399"/>
      <c r="BC56" s="53" t="str">
        <f t="shared" si="1"/>
        <v>MKII-AOH</v>
      </c>
      <c r="BD56" s="53" t="str">
        <f t="shared" si="1"/>
        <v>Fyreye MKII  Opto-Heat</v>
      </c>
      <c r="BE56" s="49">
        <v>1</v>
      </c>
      <c r="BF56" s="49">
        <f t="shared" si="52"/>
        <v>8</v>
      </c>
      <c r="BG56" s="56">
        <v>0.5</v>
      </c>
      <c r="BH56" s="57">
        <v>5</v>
      </c>
      <c r="BI56" s="55">
        <f t="shared" si="2"/>
        <v>0</v>
      </c>
      <c r="BJ56" s="49">
        <f t="shared" si="3"/>
        <v>0</v>
      </c>
      <c r="BK56" s="49">
        <f t="shared" si="35"/>
        <v>0</v>
      </c>
      <c r="BL56" s="49">
        <f t="shared" si="36"/>
        <v>0</v>
      </c>
      <c r="BM56" s="49"/>
      <c r="BN56" s="55">
        <f t="shared" si="4"/>
        <v>0</v>
      </c>
      <c r="BO56" s="49">
        <f t="shared" si="37"/>
        <v>0</v>
      </c>
      <c r="BP56" s="49">
        <f t="shared" si="38"/>
        <v>0</v>
      </c>
      <c r="BQ56" s="49">
        <f t="shared" si="5"/>
        <v>0</v>
      </c>
      <c r="BR56" s="49"/>
      <c r="BS56" s="55">
        <f t="shared" si="6"/>
        <v>0</v>
      </c>
      <c r="BT56" s="49">
        <f t="shared" si="7"/>
        <v>0</v>
      </c>
      <c r="BU56" s="49">
        <f t="shared" si="8"/>
        <v>0</v>
      </c>
      <c r="BV56" s="49">
        <f t="shared" si="9"/>
        <v>0</v>
      </c>
      <c r="BW56" s="49"/>
      <c r="BX56" s="55">
        <f t="shared" si="10"/>
        <v>0</v>
      </c>
      <c r="BY56" s="49">
        <f t="shared" si="11"/>
        <v>0</v>
      </c>
      <c r="BZ56" s="49">
        <f t="shared" si="12"/>
        <v>0</v>
      </c>
      <c r="CA56" s="49">
        <f t="shared" si="13"/>
        <v>0</v>
      </c>
      <c r="CB56" s="49"/>
      <c r="CC56" s="55">
        <f t="shared" si="14"/>
        <v>0</v>
      </c>
      <c r="CD56" s="49">
        <f t="shared" si="15"/>
        <v>0</v>
      </c>
      <c r="CE56" s="49">
        <f t="shared" si="16"/>
        <v>0</v>
      </c>
      <c r="CF56" s="49">
        <f t="shared" si="17"/>
        <v>0</v>
      </c>
      <c r="CG56" s="49"/>
      <c r="CH56" s="55">
        <f t="shared" si="18"/>
        <v>0</v>
      </c>
      <c r="CI56" s="49">
        <f t="shared" si="19"/>
        <v>0</v>
      </c>
      <c r="CJ56" s="49">
        <f t="shared" si="20"/>
        <v>0</v>
      </c>
      <c r="CK56" s="49">
        <f t="shared" si="21"/>
        <v>0</v>
      </c>
      <c r="CL56" s="49"/>
      <c r="CM56" s="55">
        <f t="shared" si="22"/>
        <v>0</v>
      </c>
      <c r="CN56" s="49">
        <f t="shared" si="23"/>
        <v>0</v>
      </c>
      <c r="CO56" s="49">
        <f t="shared" si="24"/>
        <v>0</v>
      </c>
      <c r="CP56" s="49">
        <f t="shared" si="25"/>
        <v>0</v>
      </c>
      <c r="CQ56" s="49"/>
      <c r="CR56" s="641">
        <f t="shared" si="39"/>
        <v>0</v>
      </c>
      <c r="CS56" s="49">
        <f t="shared" si="26"/>
        <v>0</v>
      </c>
      <c r="CT56" s="49">
        <f t="shared" si="27"/>
        <v>0</v>
      </c>
      <c r="CU56" s="49">
        <f t="shared" si="28"/>
        <v>0</v>
      </c>
      <c r="CV56" s="49"/>
      <c r="CW56" s="55">
        <f t="shared" si="40"/>
        <v>0</v>
      </c>
      <c r="CX56" s="49">
        <f t="shared" si="41"/>
        <v>0</v>
      </c>
      <c r="CY56" s="49">
        <f t="shared" si="29"/>
        <v>0</v>
      </c>
      <c r="CZ56" s="49">
        <f t="shared" si="42"/>
        <v>0</v>
      </c>
      <c r="DA56" s="49"/>
      <c r="DB56" s="55">
        <f t="shared" si="43"/>
        <v>0</v>
      </c>
      <c r="DC56" s="49">
        <f t="shared" si="44"/>
        <v>0</v>
      </c>
      <c r="DD56" s="49">
        <f t="shared" si="45"/>
        <v>0</v>
      </c>
      <c r="DE56" s="49">
        <f t="shared" si="46"/>
        <v>0</v>
      </c>
      <c r="DF56" s="49"/>
      <c r="DG56" s="55">
        <f t="shared" si="31"/>
        <v>0</v>
      </c>
      <c r="DH56" s="49">
        <f t="shared" si="47"/>
        <v>0</v>
      </c>
      <c r="DI56" s="49">
        <f t="shared" si="48"/>
        <v>0</v>
      </c>
      <c r="DJ56" s="49">
        <f t="shared" si="49"/>
        <v>0</v>
      </c>
      <c r="DK56" s="49"/>
      <c r="DL56" s="55">
        <f t="shared" si="33"/>
        <v>0</v>
      </c>
      <c r="DM56" s="49">
        <f t="shared" si="50"/>
        <v>0</v>
      </c>
      <c r="DN56" s="49">
        <f t="shared" si="34"/>
        <v>0</v>
      </c>
      <c r="DO56" s="49">
        <f t="shared" si="51"/>
        <v>0</v>
      </c>
      <c r="DP56" s="49"/>
    </row>
    <row r="57" spans="1:120" ht="14.95" customHeight="1" x14ac:dyDescent="0.3">
      <c r="B57" s="389" t="s">
        <v>122</v>
      </c>
      <c r="C57" s="474" t="s">
        <v>129</v>
      </c>
      <c r="D57" s="545">
        <v>0</v>
      </c>
      <c r="E57" s="545">
        <v>0</v>
      </c>
      <c r="F57" s="545">
        <v>0</v>
      </c>
      <c r="G57" s="545">
        <v>0</v>
      </c>
      <c r="H57" s="545">
        <v>0</v>
      </c>
      <c r="I57" s="545">
        <v>0</v>
      </c>
      <c r="J57" s="545">
        <v>0</v>
      </c>
      <c r="K57" s="545">
        <v>0</v>
      </c>
      <c r="L57" s="545">
        <v>0</v>
      </c>
      <c r="M57" s="545">
        <v>0</v>
      </c>
      <c r="N57" s="545">
        <v>0</v>
      </c>
      <c r="O57" s="545">
        <v>0</v>
      </c>
      <c r="P57" s="407"/>
      <c r="Q57" s="386"/>
      <c r="R57" s="54"/>
      <c r="S57" s="54"/>
      <c r="T57" s="54"/>
      <c r="U57" s="54"/>
      <c r="V57" s="54"/>
      <c r="W57" s="54"/>
      <c r="X57" s="54"/>
      <c r="Y57" s="54"/>
      <c r="Z57" s="54"/>
      <c r="AA57" s="399"/>
      <c r="BC57" s="53" t="str">
        <f t="shared" si="1"/>
        <v>ZT-CP3/AD</v>
      </c>
      <c r="BD57" s="53" t="str">
        <f t="shared" si="1"/>
        <v>Zeta Addressable MCP</v>
      </c>
      <c r="BE57" s="49">
        <v>1</v>
      </c>
      <c r="BF57" s="49">
        <f t="shared" si="52"/>
        <v>8</v>
      </c>
      <c r="BG57" s="56">
        <v>0.6</v>
      </c>
      <c r="BH57" s="57">
        <v>2.5</v>
      </c>
      <c r="BI57" s="55">
        <f t="shared" si="2"/>
        <v>0</v>
      </c>
      <c r="BJ57" s="49">
        <f t="shared" si="3"/>
        <v>0</v>
      </c>
      <c r="BK57" s="49">
        <f t="shared" si="35"/>
        <v>0</v>
      </c>
      <c r="BL57" s="49">
        <f t="shared" si="36"/>
        <v>0</v>
      </c>
      <c r="BM57" s="49"/>
      <c r="BN57" s="55">
        <f t="shared" si="4"/>
        <v>0</v>
      </c>
      <c r="BO57" s="49">
        <f t="shared" si="37"/>
        <v>0</v>
      </c>
      <c r="BP57" s="49">
        <f t="shared" si="38"/>
        <v>0</v>
      </c>
      <c r="BQ57" s="49">
        <f t="shared" si="5"/>
        <v>0</v>
      </c>
      <c r="BR57" s="49"/>
      <c r="BS57" s="55">
        <f t="shared" si="6"/>
        <v>0</v>
      </c>
      <c r="BT57" s="49">
        <f t="shared" si="7"/>
        <v>0</v>
      </c>
      <c r="BU57" s="49">
        <f t="shared" si="8"/>
        <v>0</v>
      </c>
      <c r="BV57" s="49">
        <f t="shared" si="9"/>
        <v>0</v>
      </c>
      <c r="BW57" s="49"/>
      <c r="BX57" s="55">
        <f t="shared" si="10"/>
        <v>0</v>
      </c>
      <c r="BY57" s="49">
        <f t="shared" si="11"/>
        <v>0</v>
      </c>
      <c r="BZ57" s="49">
        <f t="shared" si="12"/>
        <v>0</v>
      </c>
      <c r="CA57" s="49">
        <f t="shared" si="13"/>
        <v>0</v>
      </c>
      <c r="CB57" s="49"/>
      <c r="CC57" s="55">
        <f t="shared" si="14"/>
        <v>0</v>
      </c>
      <c r="CD57" s="49">
        <f t="shared" si="15"/>
        <v>0</v>
      </c>
      <c r="CE57" s="49">
        <f t="shared" si="16"/>
        <v>0</v>
      </c>
      <c r="CF57" s="49">
        <f t="shared" si="17"/>
        <v>0</v>
      </c>
      <c r="CG57" s="49"/>
      <c r="CH57" s="55">
        <f t="shared" si="18"/>
        <v>0</v>
      </c>
      <c r="CI57" s="49">
        <f t="shared" si="19"/>
        <v>0</v>
      </c>
      <c r="CJ57" s="49">
        <f t="shared" si="20"/>
        <v>0</v>
      </c>
      <c r="CK57" s="49">
        <f t="shared" si="21"/>
        <v>0</v>
      </c>
      <c r="CL57" s="49"/>
      <c r="CM57" s="55">
        <f t="shared" si="22"/>
        <v>0</v>
      </c>
      <c r="CN57" s="49">
        <f t="shared" si="23"/>
        <v>0</v>
      </c>
      <c r="CO57" s="49">
        <f t="shared" si="24"/>
        <v>0</v>
      </c>
      <c r="CP57" s="49">
        <f t="shared" si="25"/>
        <v>0</v>
      </c>
      <c r="CQ57" s="49"/>
      <c r="CR57" s="641">
        <f t="shared" si="39"/>
        <v>0</v>
      </c>
      <c r="CS57" s="49">
        <f t="shared" si="26"/>
        <v>0</v>
      </c>
      <c r="CT57" s="49">
        <f t="shared" si="27"/>
        <v>0</v>
      </c>
      <c r="CU57" s="49">
        <f t="shared" si="28"/>
        <v>0</v>
      </c>
      <c r="CV57" s="49"/>
      <c r="CW57" s="55">
        <f t="shared" si="40"/>
        <v>0</v>
      </c>
      <c r="CX57" s="49">
        <f t="shared" si="41"/>
        <v>0</v>
      </c>
      <c r="CY57" s="49">
        <f t="shared" si="29"/>
        <v>0</v>
      </c>
      <c r="CZ57" s="49">
        <f t="shared" si="42"/>
        <v>0</v>
      </c>
      <c r="DA57" s="49"/>
      <c r="DB57" s="55">
        <f t="shared" si="43"/>
        <v>0</v>
      </c>
      <c r="DC57" s="49">
        <f t="shared" si="44"/>
        <v>0</v>
      </c>
      <c r="DD57" s="49">
        <f t="shared" si="45"/>
        <v>0</v>
      </c>
      <c r="DE57" s="49">
        <f t="shared" si="46"/>
        <v>0</v>
      </c>
      <c r="DF57" s="49"/>
      <c r="DG57" s="55">
        <f t="shared" si="31"/>
        <v>0</v>
      </c>
      <c r="DH57" s="49">
        <f t="shared" si="47"/>
        <v>0</v>
      </c>
      <c r="DI57" s="49">
        <f t="shared" si="48"/>
        <v>0</v>
      </c>
      <c r="DJ57" s="49">
        <f t="shared" si="49"/>
        <v>0</v>
      </c>
      <c r="DK57" s="49"/>
      <c r="DL57" s="55">
        <f t="shared" si="33"/>
        <v>0</v>
      </c>
      <c r="DM57" s="49">
        <f t="shared" si="50"/>
        <v>0</v>
      </c>
      <c r="DN57" s="49">
        <f t="shared" si="34"/>
        <v>0</v>
      </c>
      <c r="DO57" s="49">
        <f t="shared" si="51"/>
        <v>0</v>
      </c>
      <c r="DP57" s="49"/>
    </row>
    <row r="58" spans="1:120" ht="14.95" customHeight="1" thickBot="1" x14ac:dyDescent="0.35">
      <c r="B58" s="389" t="s">
        <v>123</v>
      </c>
      <c r="C58" s="474" t="s">
        <v>130</v>
      </c>
      <c r="D58" s="545">
        <v>0</v>
      </c>
      <c r="E58" s="545">
        <v>0</v>
      </c>
      <c r="F58" s="545">
        <v>0</v>
      </c>
      <c r="G58" s="545">
        <v>0</v>
      </c>
      <c r="H58" s="545">
        <v>0</v>
      </c>
      <c r="I58" s="545">
        <v>0</v>
      </c>
      <c r="J58" s="545">
        <v>0</v>
      </c>
      <c r="K58" s="545">
        <v>0</v>
      </c>
      <c r="L58" s="545">
        <v>0</v>
      </c>
      <c r="M58" s="545">
        <v>0</v>
      </c>
      <c r="N58" s="545">
        <v>0</v>
      </c>
      <c r="O58" s="545">
        <v>0</v>
      </c>
      <c r="P58" s="407"/>
      <c r="Q58" s="386"/>
      <c r="R58" s="54"/>
      <c r="S58" s="54"/>
      <c r="T58" s="54"/>
      <c r="U58" s="54"/>
      <c r="V58" s="54"/>
      <c r="W58" s="54"/>
      <c r="X58" s="54"/>
      <c r="Y58" s="54"/>
      <c r="Z58" s="54"/>
      <c r="AA58" s="399"/>
      <c r="BC58" s="53" t="str">
        <f t="shared" si="1"/>
        <v>ZT-CP3/AD/WP</v>
      </c>
      <c r="BD58" s="53" t="str">
        <f t="shared" si="1"/>
        <v>Zeta Addressable Weatherproof Manual Call Point</v>
      </c>
      <c r="BE58" s="49">
        <v>1</v>
      </c>
      <c r="BF58" s="49">
        <f t="shared" si="52"/>
        <v>8</v>
      </c>
      <c r="BG58" s="56">
        <v>0.6</v>
      </c>
      <c r="BH58" s="57">
        <v>2.5</v>
      </c>
      <c r="BI58" s="55">
        <f t="shared" si="2"/>
        <v>0</v>
      </c>
      <c r="BJ58" s="49">
        <f t="shared" si="3"/>
        <v>0</v>
      </c>
      <c r="BK58" s="49">
        <f t="shared" si="35"/>
        <v>0</v>
      </c>
      <c r="BL58" s="49">
        <f t="shared" si="36"/>
        <v>0</v>
      </c>
      <c r="BM58" s="49"/>
      <c r="BN58" s="55">
        <f t="shared" si="4"/>
        <v>0</v>
      </c>
      <c r="BO58" s="49">
        <f t="shared" si="37"/>
        <v>0</v>
      </c>
      <c r="BP58" s="49">
        <f t="shared" si="38"/>
        <v>0</v>
      </c>
      <c r="BQ58" s="49">
        <f t="shared" si="5"/>
        <v>0</v>
      </c>
      <c r="BR58" s="49"/>
      <c r="BS58" s="55">
        <f t="shared" si="6"/>
        <v>0</v>
      </c>
      <c r="BT58" s="49">
        <f t="shared" si="7"/>
        <v>0</v>
      </c>
      <c r="BU58" s="49">
        <f t="shared" si="8"/>
        <v>0</v>
      </c>
      <c r="BV58" s="49">
        <f t="shared" si="9"/>
        <v>0</v>
      </c>
      <c r="BW58" s="49"/>
      <c r="BX58" s="55">
        <f t="shared" si="10"/>
        <v>0</v>
      </c>
      <c r="BY58" s="49">
        <f t="shared" si="11"/>
        <v>0</v>
      </c>
      <c r="BZ58" s="49">
        <f t="shared" si="12"/>
        <v>0</v>
      </c>
      <c r="CA58" s="49">
        <f t="shared" si="13"/>
        <v>0</v>
      </c>
      <c r="CB58" s="49"/>
      <c r="CC58" s="55">
        <f t="shared" si="14"/>
        <v>0</v>
      </c>
      <c r="CD58" s="49">
        <f t="shared" si="15"/>
        <v>0</v>
      </c>
      <c r="CE58" s="49">
        <f t="shared" si="16"/>
        <v>0</v>
      </c>
      <c r="CF58" s="49">
        <f t="shared" si="17"/>
        <v>0</v>
      </c>
      <c r="CG58" s="49"/>
      <c r="CH58" s="55">
        <f t="shared" si="18"/>
        <v>0</v>
      </c>
      <c r="CI58" s="49">
        <f t="shared" si="19"/>
        <v>0</v>
      </c>
      <c r="CJ58" s="49">
        <f t="shared" si="20"/>
        <v>0</v>
      </c>
      <c r="CK58" s="49">
        <f t="shared" si="21"/>
        <v>0</v>
      </c>
      <c r="CL58" s="49"/>
      <c r="CM58" s="55">
        <f t="shared" si="22"/>
        <v>0</v>
      </c>
      <c r="CN58" s="49">
        <f t="shared" si="23"/>
        <v>0</v>
      </c>
      <c r="CO58" s="49">
        <f t="shared" si="24"/>
        <v>0</v>
      </c>
      <c r="CP58" s="49">
        <f t="shared" si="25"/>
        <v>0</v>
      </c>
      <c r="CQ58" s="49"/>
      <c r="CR58" s="641">
        <f t="shared" si="39"/>
        <v>0</v>
      </c>
      <c r="CS58" s="49">
        <f t="shared" si="26"/>
        <v>0</v>
      </c>
      <c r="CT58" s="49">
        <f t="shared" si="27"/>
        <v>0</v>
      </c>
      <c r="CU58" s="49">
        <f t="shared" si="28"/>
        <v>0</v>
      </c>
      <c r="CV58" s="49"/>
      <c r="CW58" s="55">
        <f t="shared" si="40"/>
        <v>0</v>
      </c>
      <c r="CX58" s="49">
        <f t="shared" si="41"/>
        <v>0</v>
      </c>
      <c r="CY58" s="49">
        <f t="shared" si="29"/>
        <v>0</v>
      </c>
      <c r="CZ58" s="49">
        <f t="shared" si="42"/>
        <v>0</v>
      </c>
      <c r="DA58" s="49"/>
      <c r="DB58" s="55">
        <f t="shared" si="43"/>
        <v>0</v>
      </c>
      <c r="DC58" s="49">
        <f t="shared" si="44"/>
        <v>0</v>
      </c>
      <c r="DD58" s="49">
        <f t="shared" si="45"/>
        <v>0</v>
      </c>
      <c r="DE58" s="49">
        <f t="shared" si="46"/>
        <v>0</v>
      </c>
      <c r="DF58" s="49"/>
      <c r="DG58" s="55">
        <f t="shared" si="31"/>
        <v>0</v>
      </c>
      <c r="DH58" s="49">
        <f t="shared" si="47"/>
        <v>0</v>
      </c>
      <c r="DI58" s="49">
        <f t="shared" si="48"/>
        <v>0</v>
      </c>
      <c r="DJ58" s="49">
        <f t="shared" si="49"/>
        <v>0</v>
      </c>
      <c r="DK58" s="49"/>
      <c r="DL58" s="55">
        <f t="shared" si="33"/>
        <v>0</v>
      </c>
      <c r="DM58" s="49">
        <f t="shared" si="50"/>
        <v>0</v>
      </c>
      <c r="DN58" s="49">
        <f t="shared" si="34"/>
        <v>0</v>
      </c>
      <c r="DO58" s="49">
        <f t="shared" si="51"/>
        <v>0</v>
      </c>
      <c r="DP58" s="49"/>
    </row>
    <row r="59" spans="1:120" s="94" customFormat="1" ht="14.95" customHeight="1" x14ac:dyDescent="0.3">
      <c r="A59" s="223"/>
      <c r="B59" s="389" t="s">
        <v>199</v>
      </c>
      <c r="C59" s="474" t="s">
        <v>202</v>
      </c>
      <c r="D59" s="545">
        <v>0</v>
      </c>
      <c r="E59" s="545">
        <v>0</v>
      </c>
      <c r="F59" s="545">
        <v>0</v>
      </c>
      <c r="G59" s="545">
        <v>0</v>
      </c>
      <c r="H59" s="545">
        <v>0</v>
      </c>
      <c r="I59" s="545">
        <v>0</v>
      </c>
      <c r="J59" s="545">
        <v>0</v>
      </c>
      <c r="K59" s="545">
        <v>0</v>
      </c>
      <c r="L59" s="545">
        <v>0</v>
      </c>
      <c r="M59" s="545">
        <v>0</v>
      </c>
      <c r="N59" s="545">
        <v>0</v>
      </c>
      <c r="O59" s="545">
        <v>0</v>
      </c>
      <c r="P59" s="407"/>
      <c r="Q59" s="386"/>
      <c r="R59" s="54"/>
      <c r="S59" s="54"/>
      <c r="T59" s="54"/>
      <c r="U59" s="54"/>
      <c r="V59" s="54"/>
      <c r="W59" s="54"/>
      <c r="X59" s="54"/>
      <c r="Y59" s="54"/>
      <c r="Z59" s="54"/>
      <c r="AA59" s="399"/>
      <c r="AB59" s="223"/>
      <c r="BC59" s="752" t="s">
        <v>146</v>
      </c>
      <c r="BD59" s="753"/>
      <c r="BE59" s="145"/>
      <c r="BF59" s="145">
        <f t="shared" si="52"/>
        <v>8</v>
      </c>
      <c r="BG59" s="142"/>
      <c r="BH59" s="143"/>
      <c r="BI59" s="146"/>
      <c r="BJ59" s="145"/>
      <c r="BK59" s="145"/>
      <c r="BL59" s="145"/>
      <c r="BM59" s="145">
        <f>IF(SUM(BI53:BI58)&gt;BF59,(SUM(BK53:BK58)+(BF53*BH53)),SUM(BL53:BL58))</f>
        <v>0</v>
      </c>
      <c r="BN59" s="146"/>
      <c r="BO59" s="145"/>
      <c r="BP59" s="145"/>
      <c r="BQ59" s="145"/>
      <c r="BR59" s="145">
        <f>IF(SUM(BN53:BN58)&gt;BF59,(SUM(BP53:BP58)+(BF53*BH53)),SUM(BQ53:BQ58))</f>
        <v>0</v>
      </c>
      <c r="BS59" s="146"/>
      <c r="BT59" s="145"/>
      <c r="BU59" s="145"/>
      <c r="BV59" s="145"/>
      <c r="BW59" s="145">
        <f>IF(SUM(BS53:BS58)&gt;BF53,(SUM(BU53:BU58)+(BF53*BH53)),SUM(BV53:BV58))</f>
        <v>0</v>
      </c>
      <c r="BX59" s="146"/>
      <c r="BY59" s="145"/>
      <c r="BZ59" s="145"/>
      <c r="CA59" s="145"/>
      <c r="CB59" s="145">
        <f>IF(SUM(BX53:BX58)&gt;BF53,(SUM(BZ53:BZ58)+(BF53*BH53)),SUM(CA53:CA58))</f>
        <v>0</v>
      </c>
      <c r="CC59" s="146"/>
      <c r="CD59" s="145"/>
      <c r="CE59" s="145"/>
      <c r="CF59" s="145"/>
      <c r="CG59" s="145">
        <f>IF(SUM(CC53:CC58)&gt;BF53,(SUM(CE53:CE58)+(BF53*BH53)),SUM(CF53:CF58))</f>
        <v>0</v>
      </c>
      <c r="CH59" s="146"/>
      <c r="CI59" s="145"/>
      <c r="CJ59" s="145"/>
      <c r="CK59" s="145"/>
      <c r="CL59" s="145">
        <f>IF(SUM(CH53:CH58)&gt;BF53,(SUM(CJ53:CJ58)+(BF53*BH53)),SUM(CK53:CK58))</f>
        <v>0</v>
      </c>
      <c r="CM59" s="146"/>
      <c r="CN59" s="145"/>
      <c r="CO59" s="145"/>
      <c r="CP59" s="145"/>
      <c r="CQ59" s="145">
        <f>IF(SUM(CM53:CM58)&gt;BF53,(SUM(CO53:CO58)+(BF53*BH53)),SUM(CP53:CP58))</f>
        <v>0</v>
      </c>
      <c r="CR59" s="146"/>
      <c r="CS59" s="145"/>
      <c r="CT59" s="145"/>
      <c r="CU59" s="145"/>
      <c r="CV59" s="145">
        <f>IF(SUM(CR53:CR58)&gt;BF53,(SUM(CT53:CT58)+(BF53*BH53)),SUM(CU53:CU58))</f>
        <v>0</v>
      </c>
      <c r="CW59" s="495"/>
      <c r="CX59" s="496"/>
      <c r="CY59" s="496"/>
      <c r="CZ59" s="496"/>
      <c r="DA59" s="145">
        <f>IF(SUM(CW53:CW58)&gt;BF53,(SUM(CY53:CY58)+(BF53*BH53)),SUM(CZ53:CZ58))</f>
        <v>0</v>
      </c>
      <c r="DB59" s="495"/>
      <c r="DC59" s="496"/>
      <c r="DD59" s="496"/>
      <c r="DE59" s="496"/>
      <c r="DF59" s="145">
        <f>IF(SUM(DB53:DB58)&gt;BF53,(SUM(DD53:DD58)+(BF53*BH53)),SUM(DE53:DE58))</f>
        <v>0</v>
      </c>
      <c r="DG59" s="495"/>
      <c r="DH59" s="496"/>
      <c r="DI59" s="496"/>
      <c r="DJ59" s="496"/>
      <c r="DK59" s="145">
        <f>IF(SUM(DG53:DG58)&gt;BF53,(SUM(DI53:DI58)+(BF53*BH53)),SUM(DJ53:DJ58))</f>
        <v>0</v>
      </c>
      <c r="DL59" s="495"/>
      <c r="DM59" s="496"/>
      <c r="DN59" s="496"/>
      <c r="DO59" s="496"/>
      <c r="DP59" s="145">
        <f>IF(SUM(DL53:DL58)&gt;BF53,(SUM(DN53:DN58)+(BF53*BH53)),SUM(DO53:DO58))</f>
        <v>0</v>
      </c>
    </row>
    <row r="60" spans="1:120" ht="14.95" customHeight="1" x14ac:dyDescent="0.3">
      <c r="B60" s="389" t="s">
        <v>200</v>
      </c>
      <c r="C60" s="474" t="s">
        <v>219</v>
      </c>
      <c r="D60" s="545">
        <v>0</v>
      </c>
      <c r="E60" s="545">
        <v>0</v>
      </c>
      <c r="F60" s="545">
        <v>0</v>
      </c>
      <c r="G60" s="545">
        <v>0</v>
      </c>
      <c r="H60" s="545">
        <v>0</v>
      </c>
      <c r="I60" s="545">
        <v>0</v>
      </c>
      <c r="J60" s="545">
        <v>0</v>
      </c>
      <c r="K60" s="545">
        <v>0</v>
      </c>
      <c r="L60" s="545">
        <v>0</v>
      </c>
      <c r="M60" s="545">
        <v>0</v>
      </c>
      <c r="N60" s="545">
        <v>0</v>
      </c>
      <c r="O60" s="545">
        <v>0</v>
      </c>
      <c r="P60" s="407"/>
      <c r="Q60" s="386"/>
      <c r="R60" s="54"/>
      <c r="S60" s="54"/>
      <c r="T60" s="54"/>
      <c r="U60" s="54"/>
      <c r="V60" s="54"/>
      <c r="W60" s="54"/>
      <c r="X60" s="54"/>
      <c r="Y60" s="54"/>
      <c r="Z60" s="54"/>
      <c r="AA60" s="399"/>
      <c r="BC60" s="53" t="str">
        <f t="shared" ref="BC60:BD67" si="53">B54</f>
        <v>ZAI-MI</v>
      </c>
      <c r="BD60" s="53" t="str">
        <f t="shared" si="53"/>
        <v>Zeta Fyreye MKII Input Unit</v>
      </c>
      <c r="BE60" s="49">
        <v>1</v>
      </c>
      <c r="BF60" s="49">
        <f t="shared" si="52"/>
        <v>8</v>
      </c>
      <c r="BG60" s="58">
        <v>1</v>
      </c>
      <c r="BH60" s="59">
        <v>1.25</v>
      </c>
      <c r="BI60" s="55">
        <f t="shared" ref="BI60:BI67" si="54">D54</f>
        <v>0</v>
      </c>
      <c r="BJ60" s="49">
        <f t="shared" ref="BJ60:BJ67" si="55">BI60*BE60</f>
        <v>0</v>
      </c>
      <c r="BK60" s="49">
        <f t="shared" si="35"/>
        <v>0</v>
      </c>
      <c r="BL60" s="49">
        <f t="shared" ref="BL60:BL67" si="56">BH60*BI60</f>
        <v>0</v>
      </c>
      <c r="BM60" s="49"/>
      <c r="BN60" s="55">
        <f t="shared" ref="BN60:BN67" si="57">E54</f>
        <v>0</v>
      </c>
      <c r="BO60" s="49">
        <f t="shared" ref="BO60:BO67" si="58">BN60*BE60</f>
        <v>0</v>
      </c>
      <c r="BP60" s="49">
        <f t="shared" ref="BP60:BP67" si="59">BN60*BG60</f>
        <v>0</v>
      </c>
      <c r="BQ60" s="49">
        <f t="shared" ref="BQ60:BQ67" si="60">BH60*BN60</f>
        <v>0</v>
      </c>
      <c r="BR60" s="49"/>
      <c r="BS60" s="55">
        <f t="shared" ref="BS60:BS67" si="61">F54</f>
        <v>0</v>
      </c>
      <c r="BT60" s="49">
        <f t="shared" ref="BT60:BT67" si="62">BS60*BE60</f>
        <v>0</v>
      </c>
      <c r="BU60" s="49">
        <f t="shared" ref="BU60:BU67" si="63">BS60*BG60</f>
        <v>0</v>
      </c>
      <c r="BV60" s="49">
        <f t="shared" ref="BV60:BV67" si="64">BH60*BS60</f>
        <v>0</v>
      </c>
      <c r="BW60" s="49"/>
      <c r="BX60" s="55">
        <f t="shared" ref="BX60:BX67" si="65">G54</f>
        <v>0</v>
      </c>
      <c r="BY60" s="49">
        <f t="shared" ref="BY60:BY67" si="66">BX60*BE60</f>
        <v>0</v>
      </c>
      <c r="BZ60" s="49">
        <f t="shared" ref="BZ60:BZ67" si="67">BX60*BG60</f>
        <v>0</v>
      </c>
      <c r="CA60" s="49">
        <f t="shared" ref="CA60:CA67" si="68">BH60*BX60</f>
        <v>0</v>
      </c>
      <c r="CB60" s="49"/>
      <c r="CC60" s="55">
        <f t="shared" ref="CC60:CC67" si="69">H54</f>
        <v>0</v>
      </c>
      <c r="CD60" s="49">
        <f t="shared" ref="CD60:CD67" si="70">CC60*BE60</f>
        <v>0</v>
      </c>
      <c r="CE60" s="49">
        <f t="shared" ref="CE60:CE67" si="71">CC60*BG60</f>
        <v>0</v>
      </c>
      <c r="CF60" s="49">
        <f t="shared" ref="CF60:CF67" si="72">BH60*CC60</f>
        <v>0</v>
      </c>
      <c r="CG60" s="49"/>
      <c r="CH60" s="55">
        <f t="shared" ref="CH60:CH67" si="73">I54</f>
        <v>0</v>
      </c>
      <c r="CI60" s="49">
        <f t="shared" ref="CI60:CI67" si="74">CH60*BE60</f>
        <v>0</v>
      </c>
      <c r="CJ60" s="49">
        <f t="shared" ref="CJ60:CJ67" si="75">CH60*BG60</f>
        <v>0</v>
      </c>
      <c r="CK60" s="49">
        <f t="shared" ref="CK60:CK67" si="76">BH60*CH60</f>
        <v>0</v>
      </c>
      <c r="CL60" s="49"/>
      <c r="CM60" s="55">
        <f t="shared" ref="CM60:CM67" si="77">J54</f>
        <v>0</v>
      </c>
      <c r="CN60" s="49">
        <f t="shared" ref="CN60:CN67" si="78">CM60*BE60</f>
        <v>0</v>
      </c>
      <c r="CO60" s="49">
        <f t="shared" ref="CO60:CO67" si="79">CM60*BG60</f>
        <v>0</v>
      </c>
      <c r="CP60" s="49">
        <f t="shared" ref="CP60:CP67" si="80">BH60*CM60</f>
        <v>0</v>
      </c>
      <c r="CQ60" s="49"/>
      <c r="CR60" s="55">
        <f>K54</f>
        <v>0</v>
      </c>
      <c r="CS60" s="49">
        <f t="shared" ref="CS60:CS67" si="81">CR60*BE60</f>
        <v>0</v>
      </c>
      <c r="CT60" s="49">
        <f t="shared" ref="CT60:CT67" si="82">CR60*BG60</f>
        <v>0</v>
      </c>
      <c r="CU60" s="49">
        <f t="shared" ref="CU60:CU67" si="83">BH60*CR60</f>
        <v>0</v>
      </c>
      <c r="CV60" s="49"/>
      <c r="CW60" s="55">
        <f t="shared" si="40"/>
        <v>0</v>
      </c>
      <c r="CX60" s="49">
        <f t="shared" si="41"/>
        <v>0</v>
      </c>
      <c r="CY60" s="49">
        <f t="shared" si="29"/>
        <v>0</v>
      </c>
      <c r="CZ60" s="49">
        <f t="shared" si="42"/>
        <v>0</v>
      </c>
      <c r="DA60" s="49"/>
      <c r="DB60" s="55">
        <f t="shared" ref="DB60:DB67" si="84">M54</f>
        <v>0</v>
      </c>
      <c r="DC60" s="49">
        <f t="shared" si="44"/>
        <v>0</v>
      </c>
      <c r="DD60" s="49">
        <f t="shared" si="45"/>
        <v>0</v>
      </c>
      <c r="DE60" s="49">
        <f t="shared" si="46"/>
        <v>0</v>
      </c>
      <c r="DF60" s="49"/>
      <c r="DG60" s="55">
        <f t="shared" ref="DG60:DG67" si="85">N54</f>
        <v>0</v>
      </c>
      <c r="DH60" s="49">
        <f t="shared" si="47"/>
        <v>0</v>
      </c>
      <c r="DI60" s="49">
        <f t="shared" si="48"/>
        <v>0</v>
      </c>
      <c r="DJ60" s="49">
        <f t="shared" si="49"/>
        <v>0</v>
      </c>
      <c r="DK60" s="49"/>
      <c r="DL60" s="55">
        <f t="shared" ref="DL60:DL67" si="86">O54</f>
        <v>0</v>
      </c>
      <c r="DM60" s="49">
        <f t="shared" si="50"/>
        <v>0</v>
      </c>
      <c r="DN60" s="49">
        <f t="shared" si="34"/>
        <v>0</v>
      </c>
      <c r="DO60" s="49">
        <f t="shared" si="51"/>
        <v>0</v>
      </c>
      <c r="DP60" s="49"/>
    </row>
    <row r="61" spans="1:120" ht="14.95" customHeight="1" thickBot="1" x14ac:dyDescent="0.35">
      <c r="B61" s="390" t="s">
        <v>201</v>
      </c>
      <c r="C61" s="475" t="s">
        <v>220</v>
      </c>
      <c r="D61" s="545">
        <v>0</v>
      </c>
      <c r="E61" s="545">
        <v>0</v>
      </c>
      <c r="F61" s="545">
        <v>0</v>
      </c>
      <c r="G61" s="545">
        <v>0</v>
      </c>
      <c r="H61" s="545">
        <v>0</v>
      </c>
      <c r="I61" s="545">
        <v>0</v>
      </c>
      <c r="J61" s="545">
        <v>0</v>
      </c>
      <c r="K61" s="545">
        <v>0</v>
      </c>
      <c r="L61" s="545">
        <v>0</v>
      </c>
      <c r="M61" s="545">
        <v>0</v>
      </c>
      <c r="N61" s="545">
        <v>0</v>
      </c>
      <c r="O61" s="545">
        <v>0</v>
      </c>
      <c r="P61" s="408"/>
      <c r="Q61" s="409"/>
      <c r="R61" s="402"/>
      <c r="S61" s="402"/>
      <c r="T61" s="402"/>
      <c r="U61" s="402"/>
      <c r="V61" s="402"/>
      <c r="W61" s="402"/>
      <c r="X61" s="402"/>
      <c r="Y61" s="402"/>
      <c r="Z61" s="402"/>
      <c r="AA61" s="403"/>
      <c r="BC61" s="53" t="str">
        <f t="shared" si="53"/>
        <v>ZAIO-MI</v>
      </c>
      <c r="BD61" s="53" t="str">
        <f t="shared" si="53"/>
        <v>Zeta Fyreye MKII Input Output Unit</v>
      </c>
      <c r="BE61" s="49">
        <v>1</v>
      </c>
      <c r="BF61" s="49">
        <f t="shared" si="52"/>
        <v>8</v>
      </c>
      <c r="BG61" s="58">
        <v>1</v>
      </c>
      <c r="BH61" s="59">
        <v>1.25</v>
      </c>
      <c r="BI61" s="55">
        <f t="shared" si="54"/>
        <v>0</v>
      </c>
      <c r="BJ61" s="49">
        <f t="shared" si="55"/>
        <v>0</v>
      </c>
      <c r="BK61" s="49">
        <f t="shared" si="35"/>
        <v>0</v>
      </c>
      <c r="BL61" s="49">
        <f t="shared" si="56"/>
        <v>0</v>
      </c>
      <c r="BM61" s="49"/>
      <c r="BN61" s="55">
        <f t="shared" si="57"/>
        <v>0</v>
      </c>
      <c r="BO61" s="49">
        <f t="shared" si="58"/>
        <v>0</v>
      </c>
      <c r="BP61" s="49">
        <f t="shared" si="59"/>
        <v>0</v>
      </c>
      <c r="BQ61" s="49">
        <f t="shared" si="60"/>
        <v>0</v>
      </c>
      <c r="BR61" s="49"/>
      <c r="BS61" s="55">
        <f t="shared" si="61"/>
        <v>0</v>
      </c>
      <c r="BT61" s="49">
        <f t="shared" si="62"/>
        <v>0</v>
      </c>
      <c r="BU61" s="49">
        <f t="shared" si="63"/>
        <v>0</v>
      </c>
      <c r="BV61" s="49">
        <f t="shared" si="64"/>
        <v>0</v>
      </c>
      <c r="BW61" s="49"/>
      <c r="BX61" s="55">
        <f t="shared" si="65"/>
        <v>0</v>
      </c>
      <c r="BY61" s="49">
        <f t="shared" si="66"/>
        <v>0</v>
      </c>
      <c r="BZ61" s="49">
        <f t="shared" si="67"/>
        <v>0</v>
      </c>
      <c r="CA61" s="49">
        <f t="shared" si="68"/>
        <v>0</v>
      </c>
      <c r="CB61" s="49"/>
      <c r="CC61" s="55">
        <f t="shared" si="69"/>
        <v>0</v>
      </c>
      <c r="CD61" s="49">
        <f t="shared" si="70"/>
        <v>0</v>
      </c>
      <c r="CE61" s="49">
        <f t="shared" si="71"/>
        <v>0</v>
      </c>
      <c r="CF61" s="49">
        <f t="shared" si="72"/>
        <v>0</v>
      </c>
      <c r="CG61" s="49"/>
      <c r="CH61" s="55">
        <f t="shared" si="73"/>
        <v>0</v>
      </c>
      <c r="CI61" s="49">
        <f t="shared" si="74"/>
        <v>0</v>
      </c>
      <c r="CJ61" s="49">
        <f t="shared" si="75"/>
        <v>0</v>
      </c>
      <c r="CK61" s="49">
        <f t="shared" si="76"/>
        <v>0</v>
      </c>
      <c r="CL61" s="49"/>
      <c r="CM61" s="55">
        <f t="shared" si="77"/>
        <v>0</v>
      </c>
      <c r="CN61" s="49">
        <f t="shared" si="78"/>
        <v>0</v>
      </c>
      <c r="CO61" s="49">
        <f t="shared" si="79"/>
        <v>0</v>
      </c>
      <c r="CP61" s="49">
        <f t="shared" si="80"/>
        <v>0</v>
      </c>
      <c r="CQ61" s="49"/>
      <c r="CR61" s="55">
        <f t="shared" ref="CR61:CR67" si="87">K55</f>
        <v>0</v>
      </c>
      <c r="CS61" s="49">
        <f t="shared" si="81"/>
        <v>0</v>
      </c>
      <c r="CT61" s="49">
        <f t="shared" si="82"/>
        <v>0</v>
      </c>
      <c r="CU61" s="49">
        <f t="shared" si="83"/>
        <v>0</v>
      </c>
      <c r="CV61" s="49"/>
      <c r="CW61" s="55">
        <f t="shared" si="40"/>
        <v>0</v>
      </c>
      <c r="CX61" s="49">
        <f t="shared" si="41"/>
        <v>0</v>
      </c>
      <c r="CY61" s="49">
        <f t="shared" si="29"/>
        <v>0</v>
      </c>
      <c r="CZ61" s="49">
        <f t="shared" si="42"/>
        <v>0</v>
      </c>
      <c r="DA61" s="49"/>
      <c r="DB61" s="55">
        <f t="shared" si="84"/>
        <v>0</v>
      </c>
      <c r="DC61" s="49">
        <f t="shared" si="44"/>
        <v>0</v>
      </c>
      <c r="DD61" s="49">
        <f t="shared" si="45"/>
        <v>0</v>
      </c>
      <c r="DE61" s="49">
        <f t="shared" si="46"/>
        <v>0</v>
      </c>
      <c r="DF61" s="49"/>
      <c r="DG61" s="55">
        <f t="shared" si="85"/>
        <v>0</v>
      </c>
      <c r="DH61" s="49">
        <f t="shared" si="47"/>
        <v>0</v>
      </c>
      <c r="DI61" s="49">
        <f t="shared" si="48"/>
        <v>0</v>
      </c>
      <c r="DJ61" s="49">
        <f t="shared" si="49"/>
        <v>0</v>
      </c>
      <c r="DK61" s="49"/>
      <c r="DL61" s="55">
        <f t="shared" si="86"/>
        <v>0</v>
      </c>
      <c r="DM61" s="49">
        <f t="shared" si="50"/>
        <v>0</v>
      </c>
      <c r="DN61" s="49">
        <f t="shared" si="34"/>
        <v>0</v>
      </c>
      <c r="DO61" s="49">
        <f t="shared" si="51"/>
        <v>0</v>
      </c>
      <c r="DP61" s="49"/>
    </row>
    <row r="62" spans="1:120" ht="20.25" customHeight="1" thickBot="1" x14ac:dyDescent="0.35">
      <c r="B62" s="756" t="s">
        <v>147</v>
      </c>
      <c r="C62" s="757"/>
      <c r="D62" s="640"/>
      <c r="E62" s="640"/>
      <c r="F62" s="640"/>
      <c r="G62" s="640"/>
      <c r="H62" s="640"/>
      <c r="I62" s="640"/>
      <c r="J62" s="640"/>
      <c r="K62" s="640"/>
      <c r="L62" s="640"/>
      <c r="M62" s="640"/>
      <c r="N62" s="640"/>
      <c r="O62" s="640"/>
      <c r="P62" s="288"/>
      <c r="Q62" s="288"/>
      <c r="R62" s="144"/>
      <c r="S62" s="144"/>
      <c r="T62" s="144"/>
      <c r="U62" s="144"/>
      <c r="V62" s="144"/>
      <c r="W62" s="144"/>
      <c r="X62" s="144"/>
      <c r="Y62" s="144"/>
      <c r="Z62" s="144"/>
      <c r="AA62" s="404"/>
      <c r="BC62" s="53" t="str">
        <f t="shared" si="53"/>
        <v>ZAIO-MI /230</v>
      </c>
      <c r="BD62" s="53" t="str">
        <f t="shared" si="53"/>
        <v>Zeta Fyreye MKII Input Output Unit – mains switching</v>
      </c>
      <c r="BE62" s="43">
        <v>1</v>
      </c>
      <c r="BF62" s="43">
        <f t="shared" si="52"/>
        <v>8</v>
      </c>
      <c r="BG62" s="58">
        <v>1.3</v>
      </c>
      <c r="BH62" s="59">
        <v>2.9</v>
      </c>
      <c r="BI62" s="641">
        <f t="shared" si="54"/>
        <v>0</v>
      </c>
      <c r="BJ62" s="43">
        <f t="shared" si="55"/>
        <v>0</v>
      </c>
      <c r="BK62" s="43">
        <f t="shared" si="35"/>
        <v>0</v>
      </c>
      <c r="BL62" s="43">
        <f t="shared" si="56"/>
        <v>0</v>
      </c>
      <c r="BM62" s="43"/>
      <c r="BN62" s="641">
        <f t="shared" si="57"/>
        <v>0</v>
      </c>
      <c r="BO62" s="43">
        <f t="shared" si="58"/>
        <v>0</v>
      </c>
      <c r="BP62" s="43">
        <f t="shared" si="59"/>
        <v>0</v>
      </c>
      <c r="BQ62" s="43">
        <f t="shared" si="60"/>
        <v>0</v>
      </c>
      <c r="BR62" s="43"/>
      <c r="BS62" s="641">
        <f t="shared" si="61"/>
        <v>0</v>
      </c>
      <c r="BT62" s="43">
        <f t="shared" si="62"/>
        <v>0</v>
      </c>
      <c r="BU62" s="43">
        <f t="shared" si="63"/>
        <v>0</v>
      </c>
      <c r="BV62" s="43">
        <f t="shared" si="64"/>
        <v>0</v>
      </c>
      <c r="BW62" s="43"/>
      <c r="BX62" s="641">
        <f t="shared" si="65"/>
        <v>0</v>
      </c>
      <c r="BY62" s="43">
        <f t="shared" si="66"/>
        <v>0</v>
      </c>
      <c r="BZ62" s="43">
        <f t="shared" si="67"/>
        <v>0</v>
      </c>
      <c r="CA62" s="43">
        <f t="shared" si="68"/>
        <v>0</v>
      </c>
      <c r="CB62" s="43"/>
      <c r="CC62" s="641">
        <f t="shared" si="69"/>
        <v>0</v>
      </c>
      <c r="CD62" s="43">
        <f t="shared" si="70"/>
        <v>0</v>
      </c>
      <c r="CE62" s="43">
        <f t="shared" si="71"/>
        <v>0</v>
      </c>
      <c r="CF62" s="43">
        <f t="shared" si="72"/>
        <v>0</v>
      </c>
      <c r="CG62" s="43"/>
      <c r="CH62" s="641">
        <f t="shared" si="73"/>
        <v>0</v>
      </c>
      <c r="CI62" s="43">
        <f t="shared" si="74"/>
        <v>0</v>
      </c>
      <c r="CJ62" s="43">
        <f t="shared" si="75"/>
        <v>0</v>
      </c>
      <c r="CK62" s="43">
        <f t="shared" si="76"/>
        <v>0</v>
      </c>
      <c r="CL62" s="43"/>
      <c r="CM62" s="641">
        <f t="shared" si="77"/>
        <v>0</v>
      </c>
      <c r="CN62" s="43">
        <f t="shared" si="78"/>
        <v>0</v>
      </c>
      <c r="CO62" s="43">
        <f t="shared" si="79"/>
        <v>0</v>
      </c>
      <c r="CP62" s="43">
        <f t="shared" si="80"/>
        <v>0</v>
      </c>
      <c r="CQ62" s="43"/>
      <c r="CR62" s="55">
        <f t="shared" si="87"/>
        <v>0</v>
      </c>
      <c r="CS62" s="43">
        <f t="shared" si="81"/>
        <v>0</v>
      </c>
      <c r="CT62" s="43">
        <f t="shared" si="82"/>
        <v>0</v>
      </c>
      <c r="CU62" s="43">
        <f t="shared" si="83"/>
        <v>0</v>
      </c>
      <c r="CV62" s="43"/>
      <c r="CW62" s="641">
        <f t="shared" si="40"/>
        <v>0</v>
      </c>
      <c r="CX62" s="43">
        <f t="shared" si="41"/>
        <v>0</v>
      </c>
      <c r="CY62" s="43">
        <f t="shared" si="29"/>
        <v>0</v>
      </c>
      <c r="CZ62" s="43">
        <f t="shared" si="42"/>
        <v>0</v>
      </c>
      <c r="DA62" s="43"/>
      <c r="DB62" s="641">
        <f t="shared" si="84"/>
        <v>0</v>
      </c>
      <c r="DC62" s="43">
        <f t="shared" si="44"/>
        <v>0</v>
      </c>
      <c r="DD62" s="43">
        <f t="shared" si="45"/>
        <v>0</v>
      </c>
      <c r="DE62" s="43">
        <f t="shared" si="46"/>
        <v>0</v>
      </c>
      <c r="DF62" s="43"/>
      <c r="DG62" s="641">
        <f t="shared" si="85"/>
        <v>0</v>
      </c>
      <c r="DH62" s="43">
        <f t="shared" si="47"/>
        <v>0</v>
      </c>
      <c r="DI62" s="43">
        <f t="shared" si="48"/>
        <v>0</v>
      </c>
      <c r="DJ62" s="43">
        <f t="shared" si="49"/>
        <v>0</v>
      </c>
      <c r="DK62" s="43"/>
      <c r="DL62" s="641">
        <f t="shared" si="86"/>
        <v>0</v>
      </c>
      <c r="DM62" s="43">
        <f t="shared" si="50"/>
        <v>0</v>
      </c>
      <c r="DN62" s="43">
        <f t="shared" si="34"/>
        <v>0</v>
      </c>
      <c r="DO62" s="43">
        <f t="shared" si="51"/>
        <v>0</v>
      </c>
      <c r="DP62" s="43"/>
    </row>
    <row r="63" spans="1:120" ht="14.95" customHeight="1" x14ac:dyDescent="0.3">
      <c r="B63" s="389" t="s">
        <v>203</v>
      </c>
      <c r="C63" s="201" t="s">
        <v>204</v>
      </c>
      <c r="D63" s="545">
        <v>0</v>
      </c>
      <c r="E63" s="545">
        <v>0</v>
      </c>
      <c r="F63" s="545">
        <v>0</v>
      </c>
      <c r="G63" s="545">
        <v>0</v>
      </c>
      <c r="H63" s="545">
        <v>0</v>
      </c>
      <c r="I63" s="545">
        <v>0</v>
      </c>
      <c r="J63" s="545">
        <v>0</v>
      </c>
      <c r="K63" s="545">
        <v>0</v>
      </c>
      <c r="L63" s="545">
        <v>0</v>
      </c>
      <c r="M63" s="545">
        <v>0</v>
      </c>
      <c r="N63" s="545">
        <v>0</v>
      </c>
      <c r="O63" s="545">
        <v>0</v>
      </c>
      <c r="P63" s="405"/>
      <c r="Q63" s="406"/>
      <c r="R63" s="396"/>
      <c r="S63" s="396"/>
      <c r="T63" s="396"/>
      <c r="U63" s="396"/>
      <c r="V63" s="396"/>
      <c r="W63" s="396"/>
      <c r="X63" s="396"/>
      <c r="Y63" s="396"/>
      <c r="Z63" s="396"/>
      <c r="AA63" s="397"/>
      <c r="BC63" s="53" t="str">
        <f t="shared" si="53"/>
        <v>ZASC-MI</v>
      </c>
      <c r="BD63" s="53" t="str">
        <f t="shared" si="53"/>
        <v>Zeta Fyreye MKII Sounder Control Module</v>
      </c>
      <c r="BE63" s="49">
        <v>1</v>
      </c>
      <c r="BF63" s="49">
        <f t="shared" si="52"/>
        <v>8</v>
      </c>
      <c r="BG63" s="58">
        <v>0.6</v>
      </c>
      <c r="BH63" s="59">
        <v>0.6</v>
      </c>
      <c r="BI63" s="55">
        <f t="shared" si="54"/>
        <v>0</v>
      </c>
      <c r="BJ63" s="49">
        <f t="shared" si="55"/>
        <v>0</v>
      </c>
      <c r="BK63" s="49">
        <f t="shared" si="35"/>
        <v>0</v>
      </c>
      <c r="BL63" s="49">
        <f t="shared" si="56"/>
        <v>0</v>
      </c>
      <c r="BM63" s="49"/>
      <c r="BN63" s="55">
        <f t="shared" si="57"/>
        <v>0</v>
      </c>
      <c r="BO63" s="49">
        <f t="shared" si="58"/>
        <v>0</v>
      </c>
      <c r="BP63" s="49">
        <f t="shared" si="59"/>
        <v>0</v>
      </c>
      <c r="BQ63" s="49">
        <f t="shared" si="60"/>
        <v>0</v>
      </c>
      <c r="BR63" s="49"/>
      <c r="BS63" s="55">
        <f t="shared" si="61"/>
        <v>0</v>
      </c>
      <c r="BT63" s="49">
        <f t="shared" si="62"/>
        <v>0</v>
      </c>
      <c r="BU63" s="49">
        <f t="shared" si="63"/>
        <v>0</v>
      </c>
      <c r="BV63" s="49">
        <f t="shared" si="64"/>
        <v>0</v>
      </c>
      <c r="BW63" s="49"/>
      <c r="BX63" s="55">
        <f t="shared" si="65"/>
        <v>0</v>
      </c>
      <c r="BY63" s="49">
        <f t="shared" si="66"/>
        <v>0</v>
      </c>
      <c r="BZ63" s="49">
        <f t="shared" si="67"/>
        <v>0</v>
      </c>
      <c r="CA63" s="49">
        <f t="shared" si="68"/>
        <v>0</v>
      </c>
      <c r="CB63" s="49"/>
      <c r="CC63" s="55">
        <f t="shared" si="69"/>
        <v>0</v>
      </c>
      <c r="CD63" s="49">
        <f t="shared" si="70"/>
        <v>0</v>
      </c>
      <c r="CE63" s="49">
        <f t="shared" si="71"/>
        <v>0</v>
      </c>
      <c r="CF63" s="49">
        <f t="shared" si="72"/>
        <v>0</v>
      </c>
      <c r="CG63" s="49"/>
      <c r="CH63" s="55">
        <f t="shared" si="73"/>
        <v>0</v>
      </c>
      <c r="CI63" s="49">
        <f t="shared" si="74"/>
        <v>0</v>
      </c>
      <c r="CJ63" s="49">
        <f t="shared" si="75"/>
        <v>0</v>
      </c>
      <c r="CK63" s="49">
        <f t="shared" si="76"/>
        <v>0</v>
      </c>
      <c r="CL63" s="49"/>
      <c r="CM63" s="55">
        <f t="shared" si="77"/>
        <v>0</v>
      </c>
      <c r="CN63" s="49">
        <f t="shared" si="78"/>
        <v>0</v>
      </c>
      <c r="CO63" s="49">
        <f t="shared" si="79"/>
        <v>0</v>
      </c>
      <c r="CP63" s="49">
        <f t="shared" si="80"/>
        <v>0</v>
      </c>
      <c r="CQ63" s="49"/>
      <c r="CR63" s="55">
        <f t="shared" si="87"/>
        <v>0</v>
      </c>
      <c r="CS63" s="49">
        <f t="shared" si="81"/>
        <v>0</v>
      </c>
      <c r="CT63" s="49">
        <f t="shared" si="82"/>
        <v>0</v>
      </c>
      <c r="CU63" s="49">
        <f t="shared" si="83"/>
        <v>0</v>
      </c>
      <c r="CV63" s="49"/>
      <c r="CW63" s="55">
        <f t="shared" si="40"/>
        <v>0</v>
      </c>
      <c r="CX63" s="49">
        <f t="shared" si="41"/>
        <v>0</v>
      </c>
      <c r="CY63" s="49">
        <f t="shared" si="29"/>
        <v>0</v>
      </c>
      <c r="CZ63" s="49">
        <f t="shared" si="42"/>
        <v>0</v>
      </c>
      <c r="DA63" s="49"/>
      <c r="DB63" s="55">
        <f t="shared" si="84"/>
        <v>0</v>
      </c>
      <c r="DC63" s="49">
        <f t="shared" si="44"/>
        <v>0</v>
      </c>
      <c r="DD63" s="49">
        <f t="shared" si="45"/>
        <v>0</v>
      </c>
      <c r="DE63" s="49">
        <f t="shared" si="46"/>
        <v>0</v>
      </c>
      <c r="DF63" s="49"/>
      <c r="DG63" s="55">
        <f t="shared" si="85"/>
        <v>0</v>
      </c>
      <c r="DH63" s="49">
        <f t="shared" si="47"/>
        <v>0</v>
      </c>
      <c r="DI63" s="49">
        <f t="shared" si="48"/>
        <v>0</v>
      </c>
      <c r="DJ63" s="49">
        <f t="shared" si="49"/>
        <v>0</v>
      </c>
      <c r="DK63" s="49"/>
      <c r="DL63" s="55">
        <f t="shared" si="86"/>
        <v>0</v>
      </c>
      <c r="DM63" s="49">
        <f t="shared" si="50"/>
        <v>0</v>
      </c>
      <c r="DN63" s="49">
        <f t="shared" si="34"/>
        <v>0</v>
      </c>
      <c r="DO63" s="49">
        <f t="shared" si="51"/>
        <v>0</v>
      </c>
      <c r="DP63" s="49"/>
    </row>
    <row r="64" spans="1:120" ht="14.95" customHeight="1" x14ac:dyDescent="0.3">
      <c r="B64" s="389" t="s">
        <v>205</v>
      </c>
      <c r="C64" s="201" t="s">
        <v>206</v>
      </c>
      <c r="D64" s="545">
        <v>0</v>
      </c>
      <c r="E64" s="545">
        <v>0</v>
      </c>
      <c r="F64" s="545">
        <v>0</v>
      </c>
      <c r="G64" s="545">
        <v>0</v>
      </c>
      <c r="H64" s="545">
        <v>0</v>
      </c>
      <c r="I64" s="545">
        <v>0</v>
      </c>
      <c r="J64" s="545">
        <v>0</v>
      </c>
      <c r="K64" s="545">
        <v>0</v>
      </c>
      <c r="L64" s="545">
        <v>0</v>
      </c>
      <c r="M64" s="545">
        <v>0</v>
      </c>
      <c r="N64" s="545">
        <v>0</v>
      </c>
      <c r="O64" s="545">
        <v>0</v>
      </c>
      <c r="P64" s="407"/>
      <c r="Q64" s="386"/>
      <c r="R64" s="54"/>
      <c r="S64" s="54"/>
      <c r="T64" s="54"/>
      <c r="U64" s="54"/>
      <c r="V64" s="54"/>
      <c r="W64" s="54"/>
      <c r="X64" s="54"/>
      <c r="Y64" s="54"/>
      <c r="Z64" s="54"/>
      <c r="AA64" s="399"/>
      <c r="BC64" s="53" t="str">
        <f t="shared" si="53"/>
        <v>ZAZM-MI</v>
      </c>
      <c r="BD64" s="53" t="str">
        <f t="shared" si="53"/>
        <v>Zone Fyreye MKII Zone Monitor Unit</v>
      </c>
      <c r="BE64" s="49">
        <v>1</v>
      </c>
      <c r="BF64" s="49">
        <v>8</v>
      </c>
      <c r="BG64" s="58">
        <v>3.5</v>
      </c>
      <c r="BH64" s="59">
        <v>13.2</v>
      </c>
      <c r="BI64" s="55">
        <f t="shared" si="54"/>
        <v>0</v>
      </c>
      <c r="BJ64" s="49">
        <f t="shared" si="55"/>
        <v>0</v>
      </c>
      <c r="BK64" s="49">
        <f t="shared" ref="BK64:BK66" si="88">BI64*BG64</f>
        <v>0</v>
      </c>
      <c r="BL64" s="49">
        <f t="shared" ref="BL64:BL66" si="89">BH64*BI64</f>
        <v>0</v>
      </c>
      <c r="BM64" s="49"/>
      <c r="BN64" s="55">
        <f t="shared" si="57"/>
        <v>0</v>
      </c>
      <c r="BO64" s="49">
        <f t="shared" ref="BO64:BO66" si="90">BN64*BE64</f>
        <v>0</v>
      </c>
      <c r="BP64" s="49">
        <f t="shared" ref="BP64:BP66" si="91">BN64*BG64</f>
        <v>0</v>
      </c>
      <c r="BQ64" s="49">
        <f t="shared" si="60"/>
        <v>0</v>
      </c>
      <c r="BR64" s="49"/>
      <c r="BS64" s="55">
        <f t="shared" si="61"/>
        <v>0</v>
      </c>
      <c r="BT64" s="49">
        <f t="shared" si="62"/>
        <v>0</v>
      </c>
      <c r="BU64" s="49">
        <f t="shared" si="63"/>
        <v>0</v>
      </c>
      <c r="BV64" s="49">
        <f t="shared" si="64"/>
        <v>0</v>
      </c>
      <c r="BW64" s="49"/>
      <c r="BX64" s="55">
        <f t="shared" si="65"/>
        <v>0</v>
      </c>
      <c r="BY64" s="49">
        <f t="shared" si="66"/>
        <v>0</v>
      </c>
      <c r="BZ64" s="49">
        <f t="shared" si="67"/>
        <v>0</v>
      </c>
      <c r="CA64" s="49">
        <f t="shared" si="68"/>
        <v>0</v>
      </c>
      <c r="CB64" s="49"/>
      <c r="CC64" s="55">
        <f t="shared" si="69"/>
        <v>0</v>
      </c>
      <c r="CD64" s="49">
        <f t="shared" si="70"/>
        <v>0</v>
      </c>
      <c r="CE64" s="49">
        <f t="shared" si="71"/>
        <v>0</v>
      </c>
      <c r="CF64" s="49">
        <f t="shared" si="72"/>
        <v>0</v>
      </c>
      <c r="CG64" s="49"/>
      <c r="CH64" s="55">
        <f t="shared" si="73"/>
        <v>0</v>
      </c>
      <c r="CI64" s="49">
        <f t="shared" si="74"/>
        <v>0</v>
      </c>
      <c r="CJ64" s="49">
        <f t="shared" si="75"/>
        <v>0</v>
      </c>
      <c r="CK64" s="49">
        <f t="shared" si="76"/>
        <v>0</v>
      </c>
      <c r="CL64" s="49"/>
      <c r="CM64" s="55">
        <f t="shared" si="77"/>
        <v>0</v>
      </c>
      <c r="CN64" s="49">
        <f t="shared" si="78"/>
        <v>0</v>
      </c>
      <c r="CO64" s="49">
        <f t="shared" si="79"/>
        <v>0</v>
      </c>
      <c r="CP64" s="49">
        <f t="shared" si="80"/>
        <v>0</v>
      </c>
      <c r="CQ64" s="49"/>
      <c r="CR64" s="55">
        <f t="shared" si="87"/>
        <v>0</v>
      </c>
      <c r="CS64" s="49">
        <f t="shared" si="81"/>
        <v>0</v>
      </c>
      <c r="CT64" s="49">
        <f t="shared" si="82"/>
        <v>0</v>
      </c>
      <c r="CU64" s="49">
        <f t="shared" si="83"/>
        <v>0</v>
      </c>
      <c r="CV64" s="49"/>
      <c r="CW64" s="55">
        <f t="shared" si="40"/>
        <v>0</v>
      </c>
      <c r="CX64" s="49">
        <f t="shared" si="41"/>
        <v>0</v>
      </c>
      <c r="CY64" s="49">
        <f t="shared" si="29"/>
        <v>0</v>
      </c>
      <c r="CZ64" s="49">
        <f t="shared" si="42"/>
        <v>0</v>
      </c>
      <c r="DA64" s="49"/>
      <c r="DB64" s="55">
        <f t="shared" si="84"/>
        <v>0</v>
      </c>
      <c r="DC64" s="49">
        <f t="shared" si="44"/>
        <v>0</v>
      </c>
      <c r="DD64" s="49">
        <f t="shared" si="45"/>
        <v>0</v>
      </c>
      <c r="DE64" s="49">
        <f t="shared" si="46"/>
        <v>0</v>
      </c>
      <c r="DF64" s="49"/>
      <c r="DG64" s="55">
        <f t="shared" si="85"/>
        <v>0</v>
      </c>
      <c r="DH64" s="49">
        <f t="shared" si="47"/>
        <v>0</v>
      </c>
      <c r="DI64" s="49">
        <f t="shared" si="48"/>
        <v>0</v>
      </c>
      <c r="DJ64" s="49">
        <f t="shared" si="49"/>
        <v>0</v>
      </c>
      <c r="DK64" s="49"/>
      <c r="DL64" s="55">
        <f t="shared" si="86"/>
        <v>0</v>
      </c>
      <c r="DM64" s="49">
        <f t="shared" si="50"/>
        <v>0</v>
      </c>
      <c r="DN64" s="49">
        <f t="shared" si="34"/>
        <v>0</v>
      </c>
      <c r="DO64" s="49">
        <f t="shared" si="51"/>
        <v>0</v>
      </c>
      <c r="DP64" s="49"/>
    </row>
    <row r="65" spans="1:120" ht="14.95" customHeight="1" x14ac:dyDescent="0.3">
      <c r="B65" s="389" t="s">
        <v>207</v>
      </c>
      <c r="C65" s="201" t="s">
        <v>208</v>
      </c>
      <c r="D65" s="545">
        <v>0</v>
      </c>
      <c r="E65" s="545">
        <v>0</v>
      </c>
      <c r="F65" s="545">
        <v>0</v>
      </c>
      <c r="G65" s="545">
        <v>0</v>
      </c>
      <c r="H65" s="545">
        <v>0</v>
      </c>
      <c r="I65" s="545">
        <v>0</v>
      </c>
      <c r="J65" s="545">
        <v>0</v>
      </c>
      <c r="K65" s="545">
        <v>0</v>
      </c>
      <c r="L65" s="545">
        <v>0</v>
      </c>
      <c r="M65" s="545">
        <v>0</v>
      </c>
      <c r="N65" s="545">
        <v>0</v>
      </c>
      <c r="O65" s="545">
        <v>0</v>
      </c>
      <c r="P65" s="407"/>
      <c r="Q65" s="386"/>
      <c r="R65" s="54"/>
      <c r="S65" s="54"/>
      <c r="T65" s="54"/>
      <c r="U65" s="54"/>
      <c r="V65" s="54"/>
      <c r="W65" s="54"/>
      <c r="X65" s="54"/>
      <c r="Y65" s="54"/>
      <c r="Z65" s="54"/>
      <c r="AA65" s="399"/>
      <c r="BC65" s="53" t="str">
        <f t="shared" si="53"/>
        <v>SMM/B</v>
      </c>
      <c r="BD65" s="53" t="str">
        <f t="shared" si="53"/>
        <v>Special Mini Module - For Beam Detector</v>
      </c>
      <c r="BE65" s="49">
        <v>1</v>
      </c>
      <c r="BF65" s="49">
        <v>8</v>
      </c>
      <c r="BG65" s="58">
        <v>1.1000000000000001</v>
      </c>
      <c r="BH65" s="59">
        <v>12</v>
      </c>
      <c r="BI65" s="55">
        <f t="shared" si="54"/>
        <v>0</v>
      </c>
      <c r="BJ65" s="49">
        <f t="shared" si="55"/>
        <v>0</v>
      </c>
      <c r="BK65" s="49">
        <f t="shared" si="88"/>
        <v>0</v>
      </c>
      <c r="BL65" s="49">
        <f t="shared" si="89"/>
        <v>0</v>
      </c>
      <c r="BM65" s="49"/>
      <c r="BN65" s="55">
        <f t="shared" si="57"/>
        <v>0</v>
      </c>
      <c r="BO65" s="49">
        <f t="shared" si="90"/>
        <v>0</v>
      </c>
      <c r="BP65" s="49">
        <f t="shared" si="91"/>
        <v>0</v>
      </c>
      <c r="BQ65" s="49">
        <f t="shared" si="60"/>
        <v>0</v>
      </c>
      <c r="BR65" s="49"/>
      <c r="BS65" s="55">
        <f t="shared" si="61"/>
        <v>0</v>
      </c>
      <c r="BT65" s="49">
        <f t="shared" si="62"/>
        <v>0</v>
      </c>
      <c r="BU65" s="49">
        <f t="shared" si="63"/>
        <v>0</v>
      </c>
      <c r="BV65" s="49">
        <f t="shared" si="64"/>
        <v>0</v>
      </c>
      <c r="BW65" s="49"/>
      <c r="BX65" s="55">
        <f t="shared" si="65"/>
        <v>0</v>
      </c>
      <c r="BY65" s="49">
        <f t="shared" si="66"/>
        <v>0</v>
      </c>
      <c r="BZ65" s="49">
        <f t="shared" si="67"/>
        <v>0</v>
      </c>
      <c r="CA65" s="49">
        <f t="shared" si="68"/>
        <v>0</v>
      </c>
      <c r="CB65" s="49"/>
      <c r="CC65" s="55">
        <f t="shared" si="69"/>
        <v>0</v>
      </c>
      <c r="CD65" s="49">
        <f t="shared" si="70"/>
        <v>0</v>
      </c>
      <c r="CE65" s="49">
        <f t="shared" si="71"/>
        <v>0</v>
      </c>
      <c r="CF65" s="49">
        <f t="shared" si="72"/>
        <v>0</v>
      </c>
      <c r="CG65" s="49"/>
      <c r="CH65" s="55">
        <f t="shared" si="73"/>
        <v>0</v>
      </c>
      <c r="CI65" s="49">
        <f t="shared" si="74"/>
        <v>0</v>
      </c>
      <c r="CJ65" s="49">
        <f t="shared" si="75"/>
        <v>0</v>
      </c>
      <c r="CK65" s="49">
        <f t="shared" si="76"/>
        <v>0</v>
      </c>
      <c r="CL65" s="49"/>
      <c r="CM65" s="55">
        <f t="shared" si="77"/>
        <v>0</v>
      </c>
      <c r="CN65" s="49">
        <f t="shared" si="78"/>
        <v>0</v>
      </c>
      <c r="CO65" s="49">
        <f t="shared" si="79"/>
        <v>0</v>
      </c>
      <c r="CP65" s="49">
        <f t="shared" si="80"/>
        <v>0</v>
      </c>
      <c r="CQ65" s="49"/>
      <c r="CR65" s="55">
        <f t="shared" si="87"/>
        <v>0</v>
      </c>
      <c r="CS65" s="49">
        <f t="shared" si="81"/>
        <v>0</v>
      </c>
      <c r="CT65" s="49">
        <f t="shared" si="82"/>
        <v>0</v>
      </c>
      <c r="CU65" s="49">
        <f t="shared" si="83"/>
        <v>0</v>
      </c>
      <c r="CV65" s="49"/>
      <c r="CW65" s="55">
        <f t="shared" si="40"/>
        <v>0</v>
      </c>
      <c r="CX65" s="49">
        <f t="shared" si="41"/>
        <v>0</v>
      </c>
      <c r="CY65" s="49">
        <f t="shared" si="29"/>
        <v>0</v>
      </c>
      <c r="CZ65" s="49">
        <f t="shared" si="42"/>
        <v>0</v>
      </c>
      <c r="DA65" s="49"/>
      <c r="DB65" s="55">
        <f t="shared" si="84"/>
        <v>0</v>
      </c>
      <c r="DC65" s="49">
        <f t="shared" si="44"/>
        <v>0</v>
      </c>
      <c r="DD65" s="49">
        <f t="shared" si="45"/>
        <v>0</v>
      </c>
      <c r="DE65" s="49">
        <f t="shared" si="46"/>
        <v>0</v>
      </c>
      <c r="DF65" s="49"/>
      <c r="DG65" s="55">
        <f t="shared" si="85"/>
        <v>0</v>
      </c>
      <c r="DH65" s="49">
        <f t="shared" si="47"/>
        <v>0</v>
      </c>
      <c r="DI65" s="49">
        <f t="shared" si="48"/>
        <v>0</v>
      </c>
      <c r="DJ65" s="49">
        <f t="shared" si="49"/>
        <v>0</v>
      </c>
      <c r="DK65" s="49"/>
      <c r="DL65" s="55">
        <f t="shared" si="86"/>
        <v>0</v>
      </c>
      <c r="DM65" s="49">
        <f t="shared" si="50"/>
        <v>0</v>
      </c>
      <c r="DN65" s="49">
        <f t="shared" si="34"/>
        <v>0</v>
      </c>
      <c r="DO65" s="49">
        <f t="shared" si="51"/>
        <v>0</v>
      </c>
      <c r="DP65" s="49"/>
    </row>
    <row r="66" spans="1:120" ht="14.95" customHeight="1" x14ac:dyDescent="0.3">
      <c r="B66" s="392" t="s">
        <v>209</v>
      </c>
      <c r="C66" s="202" t="s">
        <v>210</v>
      </c>
      <c r="D66" s="545">
        <v>0</v>
      </c>
      <c r="E66" s="545">
        <v>0</v>
      </c>
      <c r="F66" s="545">
        <v>0</v>
      </c>
      <c r="G66" s="545">
        <v>0</v>
      </c>
      <c r="H66" s="545">
        <v>0</v>
      </c>
      <c r="I66" s="545">
        <v>0</v>
      </c>
      <c r="J66" s="545">
        <v>0</v>
      </c>
      <c r="K66" s="545">
        <v>0</v>
      </c>
      <c r="L66" s="545">
        <v>0</v>
      </c>
      <c r="M66" s="545">
        <v>0</v>
      </c>
      <c r="N66" s="545">
        <v>0</v>
      </c>
      <c r="O66" s="545">
        <v>0</v>
      </c>
      <c r="P66" s="407"/>
      <c r="Q66" s="386"/>
      <c r="R66" s="54"/>
      <c r="S66" s="54"/>
      <c r="T66" s="54"/>
      <c r="U66" s="54"/>
      <c r="V66" s="54"/>
      <c r="W66" s="54"/>
      <c r="X66" s="54"/>
      <c r="Y66" s="54"/>
      <c r="Z66" s="54"/>
      <c r="AA66" s="399"/>
      <c r="BC66" s="53" t="str">
        <f t="shared" si="53"/>
        <v>SMM/C</v>
      </c>
      <c r="BD66" s="53" t="str">
        <f t="shared" si="53"/>
        <v>Special Mini Module - for Call Point</v>
      </c>
      <c r="BE66" s="49">
        <v>1</v>
      </c>
      <c r="BF66" s="49">
        <v>8</v>
      </c>
      <c r="BG66" s="58">
        <v>1.1000000000000001</v>
      </c>
      <c r="BH66" s="59">
        <v>12</v>
      </c>
      <c r="BI66" s="55">
        <f t="shared" si="54"/>
        <v>0</v>
      </c>
      <c r="BJ66" s="49">
        <f t="shared" si="55"/>
        <v>0</v>
      </c>
      <c r="BK66" s="49">
        <f t="shared" si="88"/>
        <v>0</v>
      </c>
      <c r="BL66" s="49">
        <f t="shared" si="89"/>
        <v>0</v>
      </c>
      <c r="BM66" s="49"/>
      <c r="BN66" s="55">
        <f t="shared" si="57"/>
        <v>0</v>
      </c>
      <c r="BO66" s="49">
        <f t="shared" si="90"/>
        <v>0</v>
      </c>
      <c r="BP66" s="49">
        <f t="shared" si="91"/>
        <v>0</v>
      </c>
      <c r="BQ66" s="49">
        <f t="shared" si="60"/>
        <v>0</v>
      </c>
      <c r="BR66" s="49"/>
      <c r="BS66" s="55">
        <f t="shared" si="61"/>
        <v>0</v>
      </c>
      <c r="BT66" s="49">
        <f t="shared" si="62"/>
        <v>0</v>
      </c>
      <c r="BU66" s="49">
        <f t="shared" si="63"/>
        <v>0</v>
      </c>
      <c r="BV66" s="49">
        <f t="shared" si="64"/>
        <v>0</v>
      </c>
      <c r="BW66" s="49"/>
      <c r="BX66" s="55">
        <f t="shared" si="65"/>
        <v>0</v>
      </c>
      <c r="BY66" s="49">
        <f t="shared" si="66"/>
        <v>0</v>
      </c>
      <c r="BZ66" s="49">
        <f t="shared" si="67"/>
        <v>0</v>
      </c>
      <c r="CA66" s="49">
        <f t="shared" si="68"/>
        <v>0</v>
      </c>
      <c r="CB66" s="49"/>
      <c r="CC66" s="55">
        <f t="shared" si="69"/>
        <v>0</v>
      </c>
      <c r="CD66" s="49">
        <f t="shared" si="70"/>
        <v>0</v>
      </c>
      <c r="CE66" s="49">
        <f t="shared" si="71"/>
        <v>0</v>
      </c>
      <c r="CF66" s="49">
        <f t="shared" si="72"/>
        <v>0</v>
      </c>
      <c r="CG66" s="49"/>
      <c r="CH66" s="55">
        <f t="shared" si="73"/>
        <v>0</v>
      </c>
      <c r="CI66" s="49">
        <f t="shared" si="74"/>
        <v>0</v>
      </c>
      <c r="CJ66" s="49">
        <f t="shared" si="75"/>
        <v>0</v>
      </c>
      <c r="CK66" s="49">
        <f t="shared" si="76"/>
        <v>0</v>
      </c>
      <c r="CL66" s="49"/>
      <c r="CM66" s="55">
        <f t="shared" si="77"/>
        <v>0</v>
      </c>
      <c r="CN66" s="49">
        <f t="shared" si="78"/>
        <v>0</v>
      </c>
      <c r="CO66" s="49">
        <f t="shared" si="79"/>
        <v>0</v>
      </c>
      <c r="CP66" s="49">
        <f t="shared" si="80"/>
        <v>0</v>
      </c>
      <c r="CQ66" s="49"/>
      <c r="CR66" s="55">
        <f t="shared" si="87"/>
        <v>0</v>
      </c>
      <c r="CS66" s="49">
        <f t="shared" si="81"/>
        <v>0</v>
      </c>
      <c r="CT66" s="49">
        <f t="shared" si="82"/>
        <v>0</v>
      </c>
      <c r="CU66" s="49">
        <f t="shared" si="83"/>
        <v>0</v>
      </c>
      <c r="CV66" s="49"/>
      <c r="CW66" s="55">
        <f t="shared" si="40"/>
        <v>0</v>
      </c>
      <c r="CX66" s="49">
        <f t="shared" si="41"/>
        <v>0</v>
      </c>
      <c r="CY66" s="49">
        <f t="shared" si="29"/>
        <v>0</v>
      </c>
      <c r="CZ66" s="49">
        <f t="shared" si="42"/>
        <v>0</v>
      </c>
      <c r="DA66" s="49"/>
      <c r="DB66" s="55">
        <f t="shared" si="84"/>
        <v>0</v>
      </c>
      <c r="DC66" s="49">
        <f t="shared" si="44"/>
        <v>0</v>
      </c>
      <c r="DD66" s="49">
        <f t="shared" si="45"/>
        <v>0</v>
      </c>
      <c r="DE66" s="49">
        <f t="shared" si="46"/>
        <v>0</v>
      </c>
      <c r="DF66" s="49"/>
      <c r="DG66" s="55">
        <f t="shared" si="85"/>
        <v>0</v>
      </c>
      <c r="DH66" s="49">
        <f t="shared" si="47"/>
        <v>0</v>
      </c>
      <c r="DI66" s="49">
        <f t="shared" si="48"/>
        <v>0</v>
      </c>
      <c r="DJ66" s="49">
        <f t="shared" si="49"/>
        <v>0</v>
      </c>
      <c r="DK66" s="49"/>
      <c r="DL66" s="55">
        <f t="shared" si="86"/>
        <v>0</v>
      </c>
      <c r="DM66" s="49">
        <f t="shared" si="50"/>
        <v>0</v>
      </c>
      <c r="DN66" s="49">
        <f t="shared" si="34"/>
        <v>0</v>
      </c>
      <c r="DO66" s="49">
        <f t="shared" si="51"/>
        <v>0</v>
      </c>
      <c r="DP66" s="49"/>
    </row>
    <row r="67" spans="1:120" ht="14.95" customHeight="1" thickBot="1" x14ac:dyDescent="0.35">
      <c r="B67" s="392" t="s">
        <v>211</v>
      </c>
      <c r="C67" s="202" t="s">
        <v>212</v>
      </c>
      <c r="D67" s="545">
        <v>0</v>
      </c>
      <c r="E67" s="545">
        <v>0</v>
      </c>
      <c r="F67" s="545">
        <v>0</v>
      </c>
      <c r="G67" s="545">
        <v>0</v>
      </c>
      <c r="H67" s="545">
        <v>0</v>
      </c>
      <c r="I67" s="545">
        <v>0</v>
      </c>
      <c r="J67" s="545">
        <v>0</v>
      </c>
      <c r="K67" s="545">
        <v>0</v>
      </c>
      <c r="L67" s="545">
        <v>0</v>
      </c>
      <c r="M67" s="545">
        <v>0</v>
      </c>
      <c r="N67" s="545">
        <v>0</v>
      </c>
      <c r="O67" s="545">
        <v>0</v>
      </c>
      <c r="P67" s="407"/>
      <c r="Q67" s="386"/>
      <c r="R67" s="54"/>
      <c r="S67" s="54"/>
      <c r="T67" s="54"/>
      <c r="U67" s="54"/>
      <c r="V67" s="54"/>
      <c r="W67" s="54"/>
      <c r="X67" s="54"/>
      <c r="Y67" s="54"/>
      <c r="Z67" s="54"/>
      <c r="AA67" s="399"/>
      <c r="BC67" s="53" t="str">
        <f t="shared" si="53"/>
        <v>SMM/S</v>
      </c>
      <c r="BD67" s="53" t="str">
        <f t="shared" si="53"/>
        <v>Special Mini Module - for Sounder</v>
      </c>
      <c r="BE67" s="49">
        <v>1</v>
      </c>
      <c r="BF67" s="49">
        <f>BF63</f>
        <v>8</v>
      </c>
      <c r="BG67" s="58">
        <v>3.5</v>
      </c>
      <c r="BH67" s="59">
        <v>1</v>
      </c>
      <c r="BI67" s="55">
        <f t="shared" si="54"/>
        <v>0</v>
      </c>
      <c r="BJ67" s="49">
        <f t="shared" si="55"/>
        <v>0</v>
      </c>
      <c r="BK67" s="49">
        <f t="shared" si="35"/>
        <v>0</v>
      </c>
      <c r="BL67" s="49">
        <f t="shared" si="56"/>
        <v>0</v>
      </c>
      <c r="BM67" s="49"/>
      <c r="BN67" s="55">
        <f t="shared" si="57"/>
        <v>0</v>
      </c>
      <c r="BO67" s="49">
        <f t="shared" si="58"/>
        <v>0</v>
      </c>
      <c r="BP67" s="49">
        <f t="shared" si="59"/>
        <v>0</v>
      </c>
      <c r="BQ67" s="49">
        <f t="shared" si="60"/>
        <v>0</v>
      </c>
      <c r="BR67" s="49"/>
      <c r="BS67" s="55">
        <f t="shared" si="61"/>
        <v>0</v>
      </c>
      <c r="BT67" s="49">
        <f t="shared" si="62"/>
        <v>0</v>
      </c>
      <c r="BU67" s="49">
        <f t="shared" si="63"/>
        <v>0</v>
      </c>
      <c r="BV67" s="49">
        <f t="shared" si="64"/>
        <v>0</v>
      </c>
      <c r="BW67" s="49"/>
      <c r="BX67" s="55">
        <f t="shared" si="65"/>
        <v>0</v>
      </c>
      <c r="BY67" s="49">
        <f t="shared" si="66"/>
        <v>0</v>
      </c>
      <c r="BZ67" s="49">
        <f t="shared" si="67"/>
        <v>0</v>
      </c>
      <c r="CA67" s="49">
        <f t="shared" si="68"/>
        <v>0</v>
      </c>
      <c r="CB67" s="49"/>
      <c r="CC67" s="55">
        <f t="shared" si="69"/>
        <v>0</v>
      </c>
      <c r="CD67" s="49">
        <f t="shared" si="70"/>
        <v>0</v>
      </c>
      <c r="CE67" s="49">
        <f t="shared" si="71"/>
        <v>0</v>
      </c>
      <c r="CF67" s="49">
        <f t="shared" si="72"/>
        <v>0</v>
      </c>
      <c r="CG67" s="49"/>
      <c r="CH67" s="55">
        <f t="shared" si="73"/>
        <v>0</v>
      </c>
      <c r="CI67" s="49">
        <f t="shared" si="74"/>
        <v>0</v>
      </c>
      <c r="CJ67" s="49">
        <f t="shared" si="75"/>
        <v>0</v>
      </c>
      <c r="CK67" s="49">
        <f t="shared" si="76"/>
        <v>0</v>
      </c>
      <c r="CL67" s="49"/>
      <c r="CM67" s="55">
        <f t="shared" si="77"/>
        <v>0</v>
      </c>
      <c r="CN67" s="49">
        <f t="shared" si="78"/>
        <v>0</v>
      </c>
      <c r="CO67" s="49">
        <f t="shared" si="79"/>
        <v>0</v>
      </c>
      <c r="CP67" s="49">
        <f t="shared" si="80"/>
        <v>0</v>
      </c>
      <c r="CQ67" s="49"/>
      <c r="CR67" s="55">
        <f t="shared" si="87"/>
        <v>0</v>
      </c>
      <c r="CS67" s="49">
        <f t="shared" si="81"/>
        <v>0</v>
      </c>
      <c r="CT67" s="49">
        <f t="shared" si="82"/>
        <v>0</v>
      </c>
      <c r="CU67" s="49">
        <f t="shared" si="83"/>
        <v>0</v>
      </c>
      <c r="CV67" s="49"/>
      <c r="CW67" s="55">
        <f t="shared" si="40"/>
        <v>0</v>
      </c>
      <c r="CX67" s="49">
        <f t="shared" si="41"/>
        <v>0</v>
      </c>
      <c r="CY67" s="49">
        <f t="shared" si="29"/>
        <v>0</v>
      </c>
      <c r="CZ67" s="49">
        <f t="shared" si="42"/>
        <v>0</v>
      </c>
      <c r="DA67" s="49"/>
      <c r="DB67" s="55">
        <f t="shared" si="84"/>
        <v>0</v>
      </c>
      <c r="DC67" s="49">
        <f t="shared" si="44"/>
        <v>0</v>
      </c>
      <c r="DD67" s="49">
        <f t="shared" si="45"/>
        <v>0</v>
      </c>
      <c r="DE67" s="49">
        <f t="shared" si="46"/>
        <v>0</v>
      </c>
      <c r="DF67" s="49"/>
      <c r="DG67" s="55">
        <f t="shared" si="85"/>
        <v>0</v>
      </c>
      <c r="DH67" s="49">
        <f t="shared" si="47"/>
        <v>0</v>
      </c>
      <c r="DI67" s="49">
        <f t="shared" si="48"/>
        <v>0</v>
      </c>
      <c r="DJ67" s="49">
        <f t="shared" si="49"/>
        <v>0</v>
      </c>
      <c r="DK67" s="49"/>
      <c r="DL67" s="55">
        <f t="shared" si="86"/>
        <v>0</v>
      </c>
      <c r="DM67" s="49">
        <f t="shared" si="50"/>
        <v>0</v>
      </c>
      <c r="DN67" s="49">
        <f t="shared" si="34"/>
        <v>0</v>
      </c>
      <c r="DO67" s="49">
        <f t="shared" si="51"/>
        <v>0</v>
      </c>
      <c r="DP67" s="49"/>
    </row>
    <row r="68" spans="1:120" s="94" customFormat="1" ht="14.95" customHeight="1" x14ac:dyDescent="0.3">
      <c r="A68" s="223"/>
      <c r="B68" s="392" t="s">
        <v>213</v>
      </c>
      <c r="C68" s="202" t="s">
        <v>214</v>
      </c>
      <c r="D68" s="545">
        <v>0</v>
      </c>
      <c r="E68" s="545">
        <v>0</v>
      </c>
      <c r="F68" s="545">
        <v>0</v>
      </c>
      <c r="G68" s="545">
        <v>0</v>
      </c>
      <c r="H68" s="545">
        <v>0</v>
      </c>
      <c r="I68" s="545">
        <v>0</v>
      </c>
      <c r="J68" s="545">
        <v>0</v>
      </c>
      <c r="K68" s="545">
        <v>0</v>
      </c>
      <c r="L68" s="545">
        <v>0</v>
      </c>
      <c r="M68" s="545">
        <v>0</v>
      </c>
      <c r="N68" s="545">
        <v>0</v>
      </c>
      <c r="O68" s="545">
        <v>0</v>
      </c>
      <c r="P68" s="407"/>
      <c r="Q68" s="386"/>
      <c r="R68" s="54"/>
      <c r="S68" s="54"/>
      <c r="T68" s="54"/>
      <c r="U68" s="54"/>
      <c r="V68" s="54"/>
      <c r="W68" s="54"/>
      <c r="X68" s="54"/>
      <c r="Y68" s="54"/>
      <c r="Z68" s="54"/>
      <c r="AA68" s="399"/>
      <c r="AB68" s="223"/>
      <c r="BC68" s="752" t="s">
        <v>147</v>
      </c>
      <c r="BD68" s="753"/>
      <c r="BE68" s="145"/>
      <c r="BF68" s="145">
        <f t="shared" si="52"/>
        <v>8</v>
      </c>
      <c r="BG68" s="142"/>
      <c r="BH68" s="143"/>
      <c r="BI68" s="146"/>
      <c r="BJ68" s="145"/>
      <c r="BK68" s="145"/>
      <c r="BL68" s="145"/>
      <c r="BM68" s="145">
        <f>SUM(BL60:BL67)</f>
        <v>0</v>
      </c>
      <c r="BN68" s="146"/>
      <c r="BO68" s="145"/>
      <c r="BP68" s="145"/>
      <c r="BQ68" s="145"/>
      <c r="BR68" s="145">
        <f>SUM(BQ60:BQ67)</f>
        <v>0</v>
      </c>
      <c r="BS68" s="146"/>
      <c r="BT68" s="145"/>
      <c r="BU68" s="145"/>
      <c r="BV68" s="145"/>
      <c r="BW68" s="145">
        <f>SUM(BV60:BV67)</f>
        <v>0</v>
      </c>
      <c r="BX68" s="146"/>
      <c r="BY68" s="145"/>
      <c r="BZ68" s="145"/>
      <c r="CA68" s="145"/>
      <c r="CB68" s="145">
        <f>SUM(CA60:CA67)</f>
        <v>0</v>
      </c>
      <c r="CC68" s="146"/>
      <c r="CD68" s="145"/>
      <c r="CE68" s="145"/>
      <c r="CF68" s="145"/>
      <c r="CG68" s="145">
        <f>SUM(CF60:CF67)</f>
        <v>0</v>
      </c>
      <c r="CH68" s="146"/>
      <c r="CI68" s="145"/>
      <c r="CJ68" s="145"/>
      <c r="CK68" s="145"/>
      <c r="CL68" s="145">
        <f>SUM(CK60:CK67)</f>
        <v>0</v>
      </c>
      <c r="CM68" s="146"/>
      <c r="CN68" s="145"/>
      <c r="CO68" s="145"/>
      <c r="CP68" s="145"/>
      <c r="CQ68" s="145">
        <f>SUM(CP60:CP67)</f>
        <v>0</v>
      </c>
      <c r="CR68" s="146"/>
      <c r="CS68" s="145"/>
      <c r="CT68" s="145"/>
      <c r="CU68" s="145"/>
      <c r="CV68" s="145">
        <f>SUM(CU60:CU67)</f>
        <v>0</v>
      </c>
      <c r="CW68" s="495"/>
      <c r="CX68" s="496"/>
      <c r="CY68" s="496"/>
      <c r="CZ68" s="496"/>
      <c r="DA68" s="145">
        <f>SUM(CZ60:CZ67)</f>
        <v>0</v>
      </c>
      <c r="DB68" s="495"/>
      <c r="DC68" s="496"/>
      <c r="DD68" s="496"/>
      <c r="DE68" s="496"/>
      <c r="DF68" s="145">
        <f>SUM(DE60:DE67)</f>
        <v>0</v>
      </c>
      <c r="DG68" s="495"/>
      <c r="DH68" s="496"/>
      <c r="DI68" s="496"/>
      <c r="DJ68" s="496"/>
      <c r="DK68" s="145">
        <f>SUM(DJ60:DJ67)</f>
        <v>0</v>
      </c>
      <c r="DL68" s="495"/>
      <c r="DM68" s="496"/>
      <c r="DN68" s="496"/>
      <c r="DO68" s="496"/>
      <c r="DP68" s="145">
        <f>SUM(DO60:DO67)</f>
        <v>0</v>
      </c>
    </row>
    <row r="69" spans="1:120" ht="14.95" customHeight="1" x14ac:dyDescent="0.3">
      <c r="B69" s="389" t="s">
        <v>107</v>
      </c>
      <c r="C69" s="201" t="s">
        <v>108</v>
      </c>
      <c r="D69" s="545">
        <v>0</v>
      </c>
      <c r="E69" s="545">
        <v>0</v>
      </c>
      <c r="F69" s="545">
        <v>0</v>
      </c>
      <c r="G69" s="545">
        <v>0</v>
      </c>
      <c r="H69" s="545">
        <v>0</v>
      </c>
      <c r="I69" s="545">
        <v>0</v>
      </c>
      <c r="J69" s="545">
        <v>0</v>
      </c>
      <c r="K69" s="545">
        <v>0</v>
      </c>
      <c r="L69" s="545">
        <v>0</v>
      </c>
      <c r="M69" s="545">
        <v>0</v>
      </c>
      <c r="N69" s="545">
        <v>0</v>
      </c>
      <c r="O69" s="545">
        <v>0</v>
      </c>
      <c r="P69" s="407"/>
      <c r="Q69" s="386"/>
      <c r="R69" s="54"/>
      <c r="S69" s="54"/>
      <c r="T69" s="54"/>
      <c r="U69" s="54"/>
      <c r="V69" s="54"/>
      <c r="W69" s="54"/>
      <c r="X69" s="54"/>
      <c r="Y69" s="54"/>
      <c r="Z69" s="54"/>
      <c r="AA69" s="399"/>
      <c r="BC69" s="53" t="str">
        <f t="shared" ref="BC69:BC81" si="92">B63</f>
        <v>ZRAP</v>
      </c>
      <c r="BD69" s="53" t="str">
        <f t="shared" ref="BD69:BD81" si="93">C63</f>
        <v>Fyreye MKII Addressable Raptor Sounder</v>
      </c>
      <c r="BE69" s="49">
        <v>1</v>
      </c>
      <c r="BF69" s="49">
        <f t="shared" si="52"/>
        <v>8</v>
      </c>
      <c r="BG69" s="58">
        <v>1.5</v>
      </c>
      <c r="BH69" s="59">
        <v>5.5</v>
      </c>
      <c r="BI69" s="55">
        <f t="shared" ref="BI69:BI81" si="94">D63</f>
        <v>0</v>
      </c>
      <c r="BJ69" s="49">
        <f t="shared" ref="BJ69:BJ81" si="95">BI69*BE69</f>
        <v>0</v>
      </c>
      <c r="BK69" s="49">
        <f t="shared" si="35"/>
        <v>0</v>
      </c>
      <c r="BL69" s="49">
        <f t="shared" ref="BL69:BL94" si="96">BH69*BI69</f>
        <v>0</v>
      </c>
      <c r="BM69" s="49"/>
      <c r="BN69" s="55">
        <f t="shared" ref="BN69:BN81" si="97">E63</f>
        <v>0</v>
      </c>
      <c r="BO69" s="49">
        <f t="shared" ref="BO69:BO81" si="98">BN69*BE69</f>
        <v>0</v>
      </c>
      <c r="BP69" s="49">
        <f t="shared" ref="BP69:BP81" si="99">BN69*BG69</f>
        <v>0</v>
      </c>
      <c r="BQ69" s="49">
        <f t="shared" ref="BQ69:BQ81" si="100">BH69*BN69</f>
        <v>0</v>
      </c>
      <c r="BR69" s="49"/>
      <c r="BS69" s="55">
        <f t="shared" ref="BS69:BS81" si="101">F63</f>
        <v>0</v>
      </c>
      <c r="BT69" s="49">
        <f t="shared" ref="BT69:BT81" si="102">BS69*BE69</f>
        <v>0</v>
      </c>
      <c r="BU69" s="49">
        <f t="shared" ref="BU69:BU81" si="103">BS69*BG69</f>
        <v>0</v>
      </c>
      <c r="BV69" s="49">
        <f t="shared" ref="BV69:BV81" si="104">BH69*BS69</f>
        <v>0</v>
      </c>
      <c r="BW69" s="49"/>
      <c r="BX69" s="55">
        <f t="shared" ref="BX69:BX81" si="105">G63</f>
        <v>0</v>
      </c>
      <c r="BY69" s="49">
        <f t="shared" ref="BY69:BY81" si="106">BX69*BE69</f>
        <v>0</v>
      </c>
      <c r="BZ69" s="49">
        <f t="shared" ref="BZ69:BZ81" si="107">BX69*BG69</f>
        <v>0</v>
      </c>
      <c r="CA69" s="49">
        <f t="shared" ref="CA69:CA81" si="108">BH69*BX69</f>
        <v>0</v>
      </c>
      <c r="CB69" s="49"/>
      <c r="CC69" s="55">
        <f t="shared" ref="CC69:CC81" si="109">H63</f>
        <v>0</v>
      </c>
      <c r="CD69" s="49">
        <f t="shared" ref="CD69:CD81" si="110">CC69*BE69</f>
        <v>0</v>
      </c>
      <c r="CE69" s="49">
        <f t="shared" ref="CE69:CE81" si="111">CC69*BG69</f>
        <v>0</v>
      </c>
      <c r="CF69" s="49">
        <f t="shared" ref="CF69:CF81" si="112">BH69*CC69</f>
        <v>0</v>
      </c>
      <c r="CG69" s="49"/>
      <c r="CH69" s="55">
        <f t="shared" ref="CH69:CH81" si="113">I63</f>
        <v>0</v>
      </c>
      <c r="CI69" s="49">
        <f t="shared" ref="CI69:CI81" si="114">CH69*BE69</f>
        <v>0</v>
      </c>
      <c r="CJ69" s="49">
        <f t="shared" ref="CJ69:CJ81" si="115">CH69*BG69</f>
        <v>0</v>
      </c>
      <c r="CK69" s="49">
        <f t="shared" ref="CK69:CK81" si="116">BH69*CH69</f>
        <v>0</v>
      </c>
      <c r="CL69" s="49"/>
      <c r="CM69" s="55">
        <f t="shared" ref="CM69:CM81" si="117">J63</f>
        <v>0</v>
      </c>
      <c r="CN69" s="49">
        <f t="shared" ref="CN69:CN81" si="118">CM69*BE69</f>
        <v>0</v>
      </c>
      <c r="CO69" s="49">
        <f t="shared" ref="CO69:CO81" si="119">CM69*BG69</f>
        <v>0</v>
      </c>
      <c r="CP69" s="49">
        <f t="shared" ref="CP69:CP81" si="120">BH69*CM69</f>
        <v>0</v>
      </c>
      <c r="CQ69" s="49"/>
      <c r="CR69" s="55">
        <f>K63</f>
        <v>0</v>
      </c>
      <c r="CS69" s="49">
        <f t="shared" ref="CS69:CS81" si="121">CR69*BE69</f>
        <v>0</v>
      </c>
      <c r="CT69" s="49">
        <f t="shared" ref="CT69:CT81" si="122">CR69*BG69</f>
        <v>0</v>
      </c>
      <c r="CU69" s="49">
        <f t="shared" ref="CU69:CU81" si="123">BH69*CR69</f>
        <v>0</v>
      </c>
      <c r="CV69" s="49"/>
      <c r="CW69" s="55">
        <f t="shared" si="40"/>
        <v>0</v>
      </c>
      <c r="CX69" s="49">
        <f t="shared" si="41"/>
        <v>0</v>
      </c>
      <c r="CY69" s="49">
        <f t="shared" si="29"/>
        <v>0</v>
      </c>
      <c r="CZ69" s="49">
        <f t="shared" si="42"/>
        <v>0</v>
      </c>
      <c r="DA69" s="49"/>
      <c r="DB69" s="55">
        <f t="shared" ref="DB69:DB81" si="124">M63</f>
        <v>0</v>
      </c>
      <c r="DC69" s="49">
        <f t="shared" si="44"/>
        <v>0</v>
      </c>
      <c r="DD69" s="49">
        <f t="shared" si="45"/>
        <v>0</v>
      </c>
      <c r="DE69" s="49">
        <f t="shared" si="46"/>
        <v>0</v>
      </c>
      <c r="DF69" s="49"/>
      <c r="DG69" s="55">
        <f t="shared" ref="DG69:DG81" si="125">N63</f>
        <v>0</v>
      </c>
      <c r="DH69" s="49">
        <f t="shared" si="47"/>
        <v>0</v>
      </c>
      <c r="DI69" s="49">
        <f t="shared" si="48"/>
        <v>0</v>
      </c>
      <c r="DJ69" s="49">
        <f t="shared" si="49"/>
        <v>0</v>
      </c>
      <c r="DK69" s="49"/>
      <c r="DL69" s="55">
        <f t="shared" ref="DL69:DL81" si="126">O63</f>
        <v>0</v>
      </c>
      <c r="DM69" s="49">
        <f t="shared" si="50"/>
        <v>0</v>
      </c>
      <c r="DN69" s="49">
        <f t="shared" si="34"/>
        <v>0</v>
      </c>
      <c r="DO69" s="49">
        <f t="shared" si="51"/>
        <v>0</v>
      </c>
      <c r="DP69" s="49"/>
    </row>
    <row r="70" spans="1:120" ht="14.95" customHeight="1" x14ac:dyDescent="0.3">
      <c r="B70" s="389" t="s">
        <v>215</v>
      </c>
      <c r="C70" s="201" t="s">
        <v>217</v>
      </c>
      <c r="D70" s="545">
        <v>0</v>
      </c>
      <c r="E70" s="545">
        <v>0</v>
      </c>
      <c r="F70" s="545">
        <v>0</v>
      </c>
      <c r="G70" s="545">
        <v>0</v>
      </c>
      <c r="H70" s="545">
        <v>0</v>
      </c>
      <c r="I70" s="545">
        <v>0</v>
      </c>
      <c r="J70" s="545">
        <v>0</v>
      </c>
      <c r="K70" s="545">
        <v>0</v>
      </c>
      <c r="L70" s="545">
        <v>0</v>
      </c>
      <c r="M70" s="545">
        <v>0</v>
      </c>
      <c r="N70" s="545">
        <v>0</v>
      </c>
      <c r="O70" s="545">
        <v>0</v>
      </c>
      <c r="P70" s="407"/>
      <c r="Q70" s="386"/>
      <c r="R70" s="54"/>
      <c r="S70" s="54"/>
      <c r="T70" s="54"/>
      <c r="U70" s="54"/>
      <c r="V70" s="54"/>
      <c r="W70" s="54"/>
      <c r="X70" s="54"/>
      <c r="Y70" s="54"/>
      <c r="Z70" s="54"/>
      <c r="AA70" s="399"/>
      <c r="BC70" s="53" t="str">
        <f t="shared" si="92"/>
        <v>ZRAPB (Hi)</v>
      </c>
      <c r="BD70" s="53" t="str">
        <f t="shared" si="93"/>
        <v>Fyreye MKII Addr Raptor Sounder Beacon (High setting)</v>
      </c>
      <c r="BE70" s="49">
        <v>1</v>
      </c>
      <c r="BF70" s="49">
        <f t="shared" si="52"/>
        <v>8</v>
      </c>
      <c r="BG70" s="58">
        <v>1.5</v>
      </c>
      <c r="BH70" s="59">
        <v>43</v>
      </c>
      <c r="BI70" s="55">
        <f t="shared" si="94"/>
        <v>0</v>
      </c>
      <c r="BJ70" s="49">
        <f t="shared" si="95"/>
        <v>0</v>
      </c>
      <c r="BK70" s="49">
        <f t="shared" si="35"/>
        <v>0</v>
      </c>
      <c r="BL70" s="49">
        <f t="shared" si="96"/>
        <v>0</v>
      </c>
      <c r="BM70" s="49"/>
      <c r="BN70" s="55">
        <f t="shared" si="97"/>
        <v>0</v>
      </c>
      <c r="BO70" s="49">
        <f t="shared" si="98"/>
        <v>0</v>
      </c>
      <c r="BP70" s="49">
        <f t="shared" si="99"/>
        <v>0</v>
      </c>
      <c r="BQ70" s="49">
        <f t="shared" si="100"/>
        <v>0</v>
      </c>
      <c r="BR70" s="49"/>
      <c r="BS70" s="55">
        <f t="shared" si="101"/>
        <v>0</v>
      </c>
      <c r="BT70" s="49">
        <f t="shared" si="102"/>
        <v>0</v>
      </c>
      <c r="BU70" s="49">
        <f t="shared" si="103"/>
        <v>0</v>
      </c>
      <c r="BV70" s="49">
        <f t="shared" si="104"/>
        <v>0</v>
      </c>
      <c r="BW70" s="49"/>
      <c r="BX70" s="55">
        <f t="shared" si="105"/>
        <v>0</v>
      </c>
      <c r="BY70" s="49">
        <f t="shared" si="106"/>
        <v>0</v>
      </c>
      <c r="BZ70" s="49">
        <f t="shared" si="107"/>
        <v>0</v>
      </c>
      <c r="CA70" s="49">
        <f t="shared" si="108"/>
        <v>0</v>
      </c>
      <c r="CB70" s="49"/>
      <c r="CC70" s="55">
        <f t="shared" si="109"/>
        <v>0</v>
      </c>
      <c r="CD70" s="49">
        <f t="shared" si="110"/>
        <v>0</v>
      </c>
      <c r="CE70" s="49">
        <f t="shared" si="111"/>
        <v>0</v>
      </c>
      <c r="CF70" s="49">
        <f t="shared" si="112"/>
        <v>0</v>
      </c>
      <c r="CG70" s="49"/>
      <c r="CH70" s="55">
        <f t="shared" si="113"/>
        <v>0</v>
      </c>
      <c r="CI70" s="49">
        <f t="shared" si="114"/>
        <v>0</v>
      </c>
      <c r="CJ70" s="49">
        <f t="shared" si="115"/>
        <v>0</v>
      </c>
      <c r="CK70" s="49">
        <f t="shared" si="116"/>
        <v>0</v>
      </c>
      <c r="CL70" s="49"/>
      <c r="CM70" s="55">
        <f t="shared" si="117"/>
        <v>0</v>
      </c>
      <c r="CN70" s="49">
        <f t="shared" si="118"/>
        <v>0</v>
      </c>
      <c r="CO70" s="49">
        <f t="shared" si="119"/>
        <v>0</v>
      </c>
      <c r="CP70" s="49">
        <f t="shared" si="120"/>
        <v>0</v>
      </c>
      <c r="CQ70" s="49"/>
      <c r="CR70" s="55">
        <f t="shared" ref="CR70:CR81" si="127">K64</f>
        <v>0</v>
      </c>
      <c r="CS70" s="49">
        <f t="shared" si="121"/>
        <v>0</v>
      </c>
      <c r="CT70" s="49">
        <f t="shared" si="122"/>
        <v>0</v>
      </c>
      <c r="CU70" s="49">
        <f t="shared" si="123"/>
        <v>0</v>
      </c>
      <c r="CV70" s="49"/>
      <c r="CW70" s="55">
        <f t="shared" si="40"/>
        <v>0</v>
      </c>
      <c r="CX70" s="49">
        <f t="shared" si="41"/>
        <v>0</v>
      </c>
      <c r="CY70" s="49">
        <f t="shared" si="29"/>
        <v>0</v>
      </c>
      <c r="CZ70" s="49">
        <f t="shared" si="42"/>
        <v>0</v>
      </c>
      <c r="DA70" s="49"/>
      <c r="DB70" s="55">
        <f t="shared" si="124"/>
        <v>0</v>
      </c>
      <c r="DC70" s="49">
        <f t="shared" si="44"/>
        <v>0</v>
      </c>
      <c r="DD70" s="49">
        <f t="shared" si="45"/>
        <v>0</v>
      </c>
      <c r="DE70" s="49">
        <f t="shared" si="46"/>
        <v>0</v>
      </c>
      <c r="DF70" s="49"/>
      <c r="DG70" s="55">
        <f t="shared" si="125"/>
        <v>0</v>
      </c>
      <c r="DH70" s="49">
        <f t="shared" si="47"/>
        <v>0</v>
      </c>
      <c r="DI70" s="49">
        <f t="shared" si="48"/>
        <v>0</v>
      </c>
      <c r="DJ70" s="49">
        <f t="shared" si="49"/>
        <v>0</v>
      </c>
      <c r="DK70" s="49"/>
      <c r="DL70" s="55">
        <f t="shared" si="126"/>
        <v>0</v>
      </c>
      <c r="DM70" s="49">
        <f t="shared" si="50"/>
        <v>0</v>
      </c>
      <c r="DN70" s="49">
        <f t="shared" si="34"/>
        <v>0</v>
      </c>
      <c r="DO70" s="49">
        <f t="shared" si="51"/>
        <v>0</v>
      </c>
      <c r="DP70" s="49"/>
    </row>
    <row r="71" spans="1:120" ht="14.95" customHeight="1" x14ac:dyDescent="0.3">
      <c r="B71" s="389" t="s">
        <v>216</v>
      </c>
      <c r="C71" s="201" t="s">
        <v>218</v>
      </c>
      <c r="D71" s="545">
        <v>0</v>
      </c>
      <c r="E71" s="545">
        <v>0</v>
      </c>
      <c r="F71" s="545">
        <v>0</v>
      </c>
      <c r="G71" s="545">
        <v>0</v>
      </c>
      <c r="H71" s="545">
        <v>0</v>
      </c>
      <c r="I71" s="545">
        <v>0</v>
      </c>
      <c r="J71" s="545">
        <v>0</v>
      </c>
      <c r="K71" s="545">
        <v>0</v>
      </c>
      <c r="L71" s="545">
        <v>0</v>
      </c>
      <c r="M71" s="545">
        <v>0</v>
      </c>
      <c r="N71" s="545">
        <v>0</v>
      </c>
      <c r="O71" s="545">
        <v>0</v>
      </c>
      <c r="P71" s="407"/>
      <c r="Q71" s="386"/>
      <c r="R71" s="54"/>
      <c r="S71" s="54"/>
      <c r="T71" s="54"/>
      <c r="U71" s="54"/>
      <c r="V71" s="54"/>
      <c r="W71" s="54"/>
      <c r="X71" s="54"/>
      <c r="Y71" s="54"/>
      <c r="Z71" s="54"/>
      <c r="AA71" s="399"/>
      <c r="BC71" s="53" t="str">
        <f t="shared" si="92"/>
        <v>ZRAPB (Lo)</v>
      </c>
      <c r="BD71" s="53" t="str">
        <f t="shared" si="93"/>
        <v>Fyreye MKII Addr Raptor Sounder Beacon (Low setting)</v>
      </c>
      <c r="BE71" s="49">
        <v>1</v>
      </c>
      <c r="BF71" s="49">
        <f t="shared" si="52"/>
        <v>8</v>
      </c>
      <c r="BG71" s="58">
        <v>1.5</v>
      </c>
      <c r="BH71" s="59">
        <v>18</v>
      </c>
      <c r="BI71" s="55">
        <f t="shared" si="94"/>
        <v>0</v>
      </c>
      <c r="BJ71" s="49">
        <f t="shared" si="95"/>
        <v>0</v>
      </c>
      <c r="BK71" s="49">
        <f t="shared" si="35"/>
        <v>0</v>
      </c>
      <c r="BL71" s="49">
        <f t="shared" si="96"/>
        <v>0</v>
      </c>
      <c r="BM71" s="49"/>
      <c r="BN71" s="55">
        <f t="shared" si="97"/>
        <v>0</v>
      </c>
      <c r="BO71" s="49">
        <f t="shared" si="98"/>
        <v>0</v>
      </c>
      <c r="BP71" s="49">
        <f t="shared" si="99"/>
        <v>0</v>
      </c>
      <c r="BQ71" s="49">
        <f t="shared" si="100"/>
        <v>0</v>
      </c>
      <c r="BR71" s="49"/>
      <c r="BS71" s="55">
        <f t="shared" si="101"/>
        <v>0</v>
      </c>
      <c r="BT71" s="49">
        <f t="shared" si="102"/>
        <v>0</v>
      </c>
      <c r="BU71" s="49">
        <f t="shared" si="103"/>
        <v>0</v>
      </c>
      <c r="BV71" s="49">
        <f t="shared" si="104"/>
        <v>0</v>
      </c>
      <c r="BW71" s="49"/>
      <c r="BX71" s="55">
        <f t="shared" si="105"/>
        <v>0</v>
      </c>
      <c r="BY71" s="49">
        <f t="shared" si="106"/>
        <v>0</v>
      </c>
      <c r="BZ71" s="49">
        <f t="shared" si="107"/>
        <v>0</v>
      </c>
      <c r="CA71" s="49">
        <f t="shared" si="108"/>
        <v>0</v>
      </c>
      <c r="CB71" s="49"/>
      <c r="CC71" s="55">
        <f t="shared" si="109"/>
        <v>0</v>
      </c>
      <c r="CD71" s="49">
        <f t="shared" si="110"/>
        <v>0</v>
      </c>
      <c r="CE71" s="49">
        <f t="shared" si="111"/>
        <v>0</v>
      </c>
      <c r="CF71" s="49">
        <f t="shared" si="112"/>
        <v>0</v>
      </c>
      <c r="CG71" s="49"/>
      <c r="CH71" s="55">
        <f t="shared" si="113"/>
        <v>0</v>
      </c>
      <c r="CI71" s="49">
        <f t="shared" si="114"/>
        <v>0</v>
      </c>
      <c r="CJ71" s="49">
        <f t="shared" si="115"/>
        <v>0</v>
      </c>
      <c r="CK71" s="49">
        <f t="shared" si="116"/>
        <v>0</v>
      </c>
      <c r="CL71" s="49"/>
      <c r="CM71" s="55">
        <f t="shared" si="117"/>
        <v>0</v>
      </c>
      <c r="CN71" s="49">
        <f t="shared" si="118"/>
        <v>0</v>
      </c>
      <c r="CO71" s="49">
        <f t="shared" si="119"/>
        <v>0</v>
      </c>
      <c r="CP71" s="49">
        <f t="shared" si="120"/>
        <v>0</v>
      </c>
      <c r="CQ71" s="49"/>
      <c r="CR71" s="55">
        <f t="shared" si="127"/>
        <v>0</v>
      </c>
      <c r="CS71" s="49">
        <f t="shared" si="121"/>
        <v>0</v>
      </c>
      <c r="CT71" s="49">
        <f t="shared" si="122"/>
        <v>0</v>
      </c>
      <c r="CU71" s="49">
        <f t="shared" si="123"/>
        <v>0</v>
      </c>
      <c r="CV71" s="49"/>
      <c r="CW71" s="55">
        <f t="shared" si="40"/>
        <v>0</v>
      </c>
      <c r="CX71" s="49">
        <f t="shared" si="41"/>
        <v>0</v>
      </c>
      <c r="CY71" s="49">
        <f t="shared" si="29"/>
        <v>0</v>
      </c>
      <c r="CZ71" s="49">
        <f t="shared" si="42"/>
        <v>0</v>
      </c>
      <c r="DA71" s="49"/>
      <c r="DB71" s="55">
        <f t="shared" si="124"/>
        <v>0</v>
      </c>
      <c r="DC71" s="49">
        <f t="shared" si="44"/>
        <v>0</v>
      </c>
      <c r="DD71" s="49">
        <f t="shared" si="45"/>
        <v>0</v>
      </c>
      <c r="DE71" s="49">
        <f t="shared" si="46"/>
        <v>0</v>
      </c>
      <c r="DF71" s="49"/>
      <c r="DG71" s="55">
        <f t="shared" si="125"/>
        <v>0</v>
      </c>
      <c r="DH71" s="49">
        <f t="shared" si="47"/>
        <v>0</v>
      </c>
      <c r="DI71" s="49">
        <f t="shared" si="48"/>
        <v>0</v>
      </c>
      <c r="DJ71" s="49">
        <f t="shared" si="49"/>
        <v>0</v>
      </c>
      <c r="DK71" s="49"/>
      <c r="DL71" s="55">
        <f t="shared" si="126"/>
        <v>0</v>
      </c>
      <c r="DM71" s="49">
        <f t="shared" si="50"/>
        <v>0</v>
      </c>
      <c r="DN71" s="49">
        <f t="shared" si="34"/>
        <v>0</v>
      </c>
      <c r="DO71" s="49">
        <f t="shared" si="51"/>
        <v>0</v>
      </c>
      <c r="DP71" s="49"/>
    </row>
    <row r="72" spans="1:120" ht="14.95" customHeight="1" x14ac:dyDescent="0.3">
      <c r="B72" s="389" t="s">
        <v>105</v>
      </c>
      <c r="C72" s="201" t="s">
        <v>175</v>
      </c>
      <c r="D72" s="545">
        <v>0</v>
      </c>
      <c r="E72" s="545">
        <v>0</v>
      </c>
      <c r="F72" s="545">
        <v>0</v>
      </c>
      <c r="G72" s="545">
        <v>0</v>
      </c>
      <c r="H72" s="545">
        <v>0</v>
      </c>
      <c r="I72" s="545">
        <v>0</v>
      </c>
      <c r="J72" s="545">
        <v>0</v>
      </c>
      <c r="K72" s="545">
        <v>0</v>
      </c>
      <c r="L72" s="545">
        <v>0</v>
      </c>
      <c r="M72" s="545">
        <v>0</v>
      </c>
      <c r="N72" s="545">
        <v>0</v>
      </c>
      <c r="O72" s="545">
        <v>0</v>
      </c>
      <c r="P72" s="407"/>
      <c r="Q72" s="386"/>
      <c r="R72" s="54" t="s">
        <v>187</v>
      </c>
      <c r="S72" s="54"/>
      <c r="T72" s="54"/>
      <c r="U72" s="54"/>
      <c r="V72" s="54"/>
      <c r="W72" s="54"/>
      <c r="X72" s="54"/>
      <c r="Y72" s="54"/>
      <c r="Z72" s="54"/>
      <c r="AA72" s="399"/>
      <c r="BC72" s="53" t="str">
        <f t="shared" si="92"/>
        <v>MKII-AMxx</v>
      </c>
      <c r="BD72" s="53" t="str">
        <f t="shared" si="93"/>
        <v>Fyreye MKII Addr Midi / Maxi tone Sounder</v>
      </c>
      <c r="BE72" s="49">
        <v>1</v>
      </c>
      <c r="BF72" s="49">
        <f t="shared" si="52"/>
        <v>8</v>
      </c>
      <c r="BG72" s="58">
        <v>0.65</v>
      </c>
      <c r="BH72" s="59">
        <v>4.5</v>
      </c>
      <c r="BI72" s="55">
        <f t="shared" si="94"/>
        <v>0</v>
      </c>
      <c r="BJ72" s="49">
        <f t="shared" si="95"/>
        <v>0</v>
      </c>
      <c r="BK72" s="49">
        <f t="shared" si="35"/>
        <v>0</v>
      </c>
      <c r="BL72" s="49">
        <f t="shared" si="96"/>
        <v>0</v>
      </c>
      <c r="BM72" s="49"/>
      <c r="BN72" s="55">
        <f t="shared" si="97"/>
        <v>0</v>
      </c>
      <c r="BO72" s="49">
        <f t="shared" si="98"/>
        <v>0</v>
      </c>
      <c r="BP72" s="49">
        <f t="shared" si="99"/>
        <v>0</v>
      </c>
      <c r="BQ72" s="49">
        <f t="shared" si="100"/>
        <v>0</v>
      </c>
      <c r="BR72" s="49"/>
      <c r="BS72" s="55">
        <f t="shared" si="101"/>
        <v>0</v>
      </c>
      <c r="BT72" s="49">
        <f t="shared" si="102"/>
        <v>0</v>
      </c>
      <c r="BU72" s="49">
        <f t="shared" si="103"/>
        <v>0</v>
      </c>
      <c r="BV72" s="49">
        <f t="shared" si="104"/>
        <v>0</v>
      </c>
      <c r="BW72" s="49"/>
      <c r="BX72" s="55">
        <f t="shared" si="105"/>
        <v>0</v>
      </c>
      <c r="BY72" s="49">
        <f t="shared" si="106"/>
        <v>0</v>
      </c>
      <c r="BZ72" s="49">
        <f t="shared" si="107"/>
        <v>0</v>
      </c>
      <c r="CA72" s="49">
        <f t="shared" si="108"/>
        <v>0</v>
      </c>
      <c r="CB72" s="49"/>
      <c r="CC72" s="55">
        <f t="shared" si="109"/>
        <v>0</v>
      </c>
      <c r="CD72" s="49">
        <f t="shared" si="110"/>
        <v>0</v>
      </c>
      <c r="CE72" s="49">
        <f t="shared" si="111"/>
        <v>0</v>
      </c>
      <c r="CF72" s="49">
        <f t="shared" si="112"/>
        <v>0</v>
      </c>
      <c r="CG72" s="49"/>
      <c r="CH72" s="55">
        <f t="shared" si="113"/>
        <v>0</v>
      </c>
      <c r="CI72" s="49">
        <f t="shared" si="114"/>
        <v>0</v>
      </c>
      <c r="CJ72" s="49">
        <f t="shared" si="115"/>
        <v>0</v>
      </c>
      <c r="CK72" s="49">
        <f t="shared" si="116"/>
        <v>0</v>
      </c>
      <c r="CL72" s="49"/>
      <c r="CM72" s="55">
        <f t="shared" si="117"/>
        <v>0</v>
      </c>
      <c r="CN72" s="49">
        <f t="shared" si="118"/>
        <v>0</v>
      </c>
      <c r="CO72" s="49">
        <f t="shared" si="119"/>
        <v>0</v>
      </c>
      <c r="CP72" s="49">
        <f t="shared" si="120"/>
        <v>0</v>
      </c>
      <c r="CQ72" s="49"/>
      <c r="CR72" s="55">
        <f t="shared" si="127"/>
        <v>0</v>
      </c>
      <c r="CS72" s="49">
        <f t="shared" si="121"/>
        <v>0</v>
      </c>
      <c r="CT72" s="49">
        <f t="shared" si="122"/>
        <v>0</v>
      </c>
      <c r="CU72" s="49">
        <f t="shared" si="123"/>
        <v>0</v>
      </c>
      <c r="CV72" s="49"/>
      <c r="CW72" s="55">
        <f t="shared" si="40"/>
        <v>0</v>
      </c>
      <c r="CX72" s="49">
        <f t="shared" si="41"/>
        <v>0</v>
      </c>
      <c r="CY72" s="49">
        <f t="shared" si="29"/>
        <v>0</v>
      </c>
      <c r="CZ72" s="49">
        <f t="shared" si="42"/>
        <v>0</v>
      </c>
      <c r="DA72" s="49"/>
      <c r="DB72" s="55">
        <f t="shared" si="124"/>
        <v>0</v>
      </c>
      <c r="DC72" s="49">
        <f t="shared" si="44"/>
        <v>0</v>
      </c>
      <c r="DD72" s="49">
        <f t="shared" si="45"/>
        <v>0</v>
      </c>
      <c r="DE72" s="49">
        <f t="shared" si="46"/>
        <v>0</v>
      </c>
      <c r="DF72" s="49"/>
      <c r="DG72" s="55">
        <f t="shared" si="125"/>
        <v>0</v>
      </c>
      <c r="DH72" s="49">
        <f t="shared" si="47"/>
        <v>0</v>
      </c>
      <c r="DI72" s="49">
        <f t="shared" si="48"/>
        <v>0</v>
      </c>
      <c r="DJ72" s="49">
        <f t="shared" si="49"/>
        <v>0</v>
      </c>
      <c r="DK72" s="49"/>
      <c r="DL72" s="55">
        <f t="shared" si="126"/>
        <v>0</v>
      </c>
      <c r="DM72" s="49">
        <f t="shared" si="50"/>
        <v>0</v>
      </c>
      <c r="DN72" s="49">
        <f t="shared" si="34"/>
        <v>0</v>
      </c>
      <c r="DO72" s="49">
        <f t="shared" si="51"/>
        <v>0</v>
      </c>
      <c r="DP72" s="49"/>
    </row>
    <row r="73" spans="1:120" ht="14.95" customHeight="1" x14ac:dyDescent="0.3">
      <c r="B73" s="389" t="s">
        <v>106</v>
      </c>
      <c r="C73" s="201" t="s">
        <v>176</v>
      </c>
      <c r="D73" s="545">
        <v>0</v>
      </c>
      <c r="E73" s="545">
        <v>0</v>
      </c>
      <c r="F73" s="545">
        <v>0</v>
      </c>
      <c r="G73" s="545">
        <v>0</v>
      </c>
      <c r="H73" s="545">
        <v>0</v>
      </c>
      <c r="I73" s="545">
        <v>0</v>
      </c>
      <c r="J73" s="545">
        <v>0</v>
      </c>
      <c r="K73" s="545">
        <v>0</v>
      </c>
      <c r="L73" s="545">
        <v>0</v>
      </c>
      <c r="M73" s="545">
        <v>0</v>
      </c>
      <c r="N73" s="545">
        <v>0</v>
      </c>
      <c r="O73" s="545">
        <v>0</v>
      </c>
      <c r="P73" s="407"/>
      <c r="Q73" s="386"/>
      <c r="R73" s="54"/>
      <c r="S73" s="54"/>
      <c r="T73" s="54"/>
      <c r="U73" s="54"/>
      <c r="V73" s="54"/>
      <c r="W73" s="54"/>
      <c r="X73" s="54"/>
      <c r="Y73" s="54"/>
      <c r="Z73" s="54"/>
      <c r="AA73" s="399"/>
      <c r="BC73" s="53" t="str">
        <f t="shared" si="92"/>
        <v>MKII-AMxSF</v>
      </c>
      <c r="BD73" s="53" t="str">
        <f t="shared" si="93"/>
        <v>Fyreye MKII Addr Midi / Maxi Sounder Flasher</v>
      </c>
      <c r="BE73" s="49">
        <v>1</v>
      </c>
      <c r="BF73" s="49">
        <f t="shared" si="52"/>
        <v>8</v>
      </c>
      <c r="BG73" s="58">
        <v>0.7</v>
      </c>
      <c r="BH73" s="59">
        <v>7.5</v>
      </c>
      <c r="BI73" s="55">
        <f t="shared" si="94"/>
        <v>0</v>
      </c>
      <c r="BJ73" s="49">
        <f t="shared" si="95"/>
        <v>0</v>
      </c>
      <c r="BK73" s="49">
        <f t="shared" si="35"/>
        <v>0</v>
      </c>
      <c r="BL73" s="49">
        <f t="shared" si="96"/>
        <v>0</v>
      </c>
      <c r="BM73" s="49"/>
      <c r="BN73" s="55">
        <f t="shared" si="97"/>
        <v>0</v>
      </c>
      <c r="BO73" s="49">
        <f t="shared" si="98"/>
        <v>0</v>
      </c>
      <c r="BP73" s="49">
        <f t="shared" si="99"/>
        <v>0</v>
      </c>
      <c r="BQ73" s="49">
        <f t="shared" si="100"/>
        <v>0</v>
      </c>
      <c r="BR73" s="49"/>
      <c r="BS73" s="55">
        <f t="shared" si="101"/>
        <v>0</v>
      </c>
      <c r="BT73" s="49">
        <f t="shared" si="102"/>
        <v>0</v>
      </c>
      <c r="BU73" s="49">
        <f t="shared" si="103"/>
        <v>0</v>
      </c>
      <c r="BV73" s="49">
        <f t="shared" si="104"/>
        <v>0</v>
      </c>
      <c r="BW73" s="49"/>
      <c r="BX73" s="55">
        <f t="shared" si="105"/>
        <v>0</v>
      </c>
      <c r="BY73" s="49">
        <f t="shared" si="106"/>
        <v>0</v>
      </c>
      <c r="BZ73" s="49">
        <f t="shared" si="107"/>
        <v>0</v>
      </c>
      <c r="CA73" s="49">
        <f t="shared" si="108"/>
        <v>0</v>
      </c>
      <c r="CB73" s="49"/>
      <c r="CC73" s="55">
        <f t="shared" si="109"/>
        <v>0</v>
      </c>
      <c r="CD73" s="49">
        <f t="shared" si="110"/>
        <v>0</v>
      </c>
      <c r="CE73" s="49">
        <f t="shared" si="111"/>
        <v>0</v>
      </c>
      <c r="CF73" s="49">
        <f t="shared" si="112"/>
        <v>0</v>
      </c>
      <c r="CG73" s="49"/>
      <c r="CH73" s="55">
        <f t="shared" si="113"/>
        <v>0</v>
      </c>
      <c r="CI73" s="49">
        <f t="shared" si="114"/>
        <v>0</v>
      </c>
      <c r="CJ73" s="49">
        <f t="shared" si="115"/>
        <v>0</v>
      </c>
      <c r="CK73" s="49">
        <f t="shared" si="116"/>
        <v>0</v>
      </c>
      <c r="CL73" s="49"/>
      <c r="CM73" s="55">
        <f t="shared" si="117"/>
        <v>0</v>
      </c>
      <c r="CN73" s="49">
        <f t="shared" si="118"/>
        <v>0</v>
      </c>
      <c r="CO73" s="49">
        <f t="shared" si="119"/>
        <v>0</v>
      </c>
      <c r="CP73" s="49">
        <f t="shared" si="120"/>
        <v>0</v>
      </c>
      <c r="CQ73" s="49"/>
      <c r="CR73" s="55">
        <f t="shared" si="127"/>
        <v>0</v>
      </c>
      <c r="CS73" s="49">
        <f t="shared" si="121"/>
        <v>0</v>
      </c>
      <c r="CT73" s="49">
        <f t="shared" si="122"/>
        <v>0</v>
      </c>
      <c r="CU73" s="49">
        <f t="shared" si="123"/>
        <v>0</v>
      </c>
      <c r="CV73" s="49"/>
      <c r="CW73" s="55">
        <f t="shared" si="40"/>
        <v>0</v>
      </c>
      <c r="CX73" s="49">
        <f t="shared" si="41"/>
        <v>0</v>
      </c>
      <c r="CY73" s="49">
        <f t="shared" si="29"/>
        <v>0</v>
      </c>
      <c r="CZ73" s="49">
        <f t="shared" si="42"/>
        <v>0</v>
      </c>
      <c r="DA73" s="49"/>
      <c r="DB73" s="55">
        <f t="shared" si="124"/>
        <v>0</v>
      </c>
      <c r="DC73" s="49">
        <f t="shared" si="44"/>
        <v>0</v>
      </c>
      <c r="DD73" s="49">
        <f t="shared" si="45"/>
        <v>0</v>
      </c>
      <c r="DE73" s="49">
        <f t="shared" si="46"/>
        <v>0</v>
      </c>
      <c r="DF73" s="49"/>
      <c r="DG73" s="55">
        <f t="shared" si="125"/>
        <v>0</v>
      </c>
      <c r="DH73" s="49">
        <f t="shared" si="47"/>
        <v>0</v>
      </c>
      <c r="DI73" s="49">
        <f t="shared" si="48"/>
        <v>0</v>
      </c>
      <c r="DJ73" s="49">
        <f t="shared" si="49"/>
        <v>0</v>
      </c>
      <c r="DK73" s="49"/>
      <c r="DL73" s="55">
        <f t="shared" si="126"/>
        <v>0</v>
      </c>
      <c r="DM73" s="49">
        <f t="shared" si="50"/>
        <v>0</v>
      </c>
      <c r="DN73" s="49">
        <f t="shared" si="34"/>
        <v>0</v>
      </c>
      <c r="DO73" s="49">
        <f t="shared" si="51"/>
        <v>0</v>
      </c>
      <c r="DP73" s="49"/>
    </row>
    <row r="74" spans="1:120" ht="14.95" customHeight="1" x14ac:dyDescent="0.3">
      <c r="B74" s="389" t="s">
        <v>105</v>
      </c>
      <c r="C74" s="201" t="s">
        <v>109</v>
      </c>
      <c r="D74" s="545">
        <v>0</v>
      </c>
      <c r="E74" s="545">
        <v>0</v>
      </c>
      <c r="F74" s="545">
        <v>0</v>
      </c>
      <c r="G74" s="545">
        <v>0</v>
      </c>
      <c r="H74" s="545">
        <v>0</v>
      </c>
      <c r="I74" s="545">
        <v>0</v>
      </c>
      <c r="J74" s="545">
        <v>0</v>
      </c>
      <c r="K74" s="545">
        <v>0</v>
      </c>
      <c r="L74" s="545">
        <v>0</v>
      </c>
      <c r="M74" s="545">
        <v>0</v>
      </c>
      <c r="N74" s="545">
        <v>0</v>
      </c>
      <c r="O74" s="545">
        <v>0</v>
      </c>
      <c r="P74" s="407"/>
      <c r="Q74" s="386"/>
      <c r="R74" s="54"/>
      <c r="S74" s="54"/>
      <c r="T74" s="54"/>
      <c r="U74" s="54"/>
      <c r="V74" s="54"/>
      <c r="W74" s="54"/>
      <c r="X74" s="54"/>
      <c r="Y74" s="54"/>
      <c r="Z74" s="54"/>
      <c r="AA74" s="399"/>
      <c r="BC74" s="53" t="str">
        <f t="shared" si="92"/>
        <v>MKII-AMxF</v>
      </c>
      <c r="BD74" s="53" t="str">
        <f t="shared" si="93"/>
        <v>Fyreye MKII Addr Midi/Maxi tone Flasher only</v>
      </c>
      <c r="BE74" s="49">
        <v>1</v>
      </c>
      <c r="BF74" s="49">
        <f t="shared" si="52"/>
        <v>8</v>
      </c>
      <c r="BG74" s="58">
        <v>0.65</v>
      </c>
      <c r="BH74" s="59">
        <v>5.5</v>
      </c>
      <c r="BI74" s="55">
        <f t="shared" si="94"/>
        <v>0</v>
      </c>
      <c r="BJ74" s="49">
        <f t="shared" si="95"/>
        <v>0</v>
      </c>
      <c r="BK74" s="49">
        <f t="shared" si="35"/>
        <v>0</v>
      </c>
      <c r="BL74" s="49">
        <f t="shared" si="96"/>
        <v>0</v>
      </c>
      <c r="BM74" s="49"/>
      <c r="BN74" s="55">
        <f t="shared" si="97"/>
        <v>0</v>
      </c>
      <c r="BO74" s="49">
        <f t="shared" si="98"/>
        <v>0</v>
      </c>
      <c r="BP74" s="49">
        <f t="shared" si="99"/>
        <v>0</v>
      </c>
      <c r="BQ74" s="49">
        <f t="shared" si="100"/>
        <v>0</v>
      </c>
      <c r="BR74" s="49"/>
      <c r="BS74" s="55">
        <f t="shared" si="101"/>
        <v>0</v>
      </c>
      <c r="BT74" s="49">
        <f t="shared" si="102"/>
        <v>0</v>
      </c>
      <c r="BU74" s="49">
        <f t="shared" si="103"/>
        <v>0</v>
      </c>
      <c r="BV74" s="49">
        <f t="shared" si="104"/>
        <v>0</v>
      </c>
      <c r="BW74" s="49"/>
      <c r="BX74" s="55">
        <f t="shared" si="105"/>
        <v>0</v>
      </c>
      <c r="BY74" s="49">
        <f t="shared" si="106"/>
        <v>0</v>
      </c>
      <c r="BZ74" s="49">
        <f t="shared" si="107"/>
        <v>0</v>
      </c>
      <c r="CA74" s="49">
        <f t="shared" si="108"/>
        <v>0</v>
      </c>
      <c r="CB74" s="49"/>
      <c r="CC74" s="55">
        <f t="shared" si="109"/>
        <v>0</v>
      </c>
      <c r="CD74" s="49">
        <f t="shared" si="110"/>
        <v>0</v>
      </c>
      <c r="CE74" s="49">
        <f t="shared" si="111"/>
        <v>0</v>
      </c>
      <c r="CF74" s="49">
        <f t="shared" si="112"/>
        <v>0</v>
      </c>
      <c r="CG74" s="49"/>
      <c r="CH74" s="55">
        <f t="shared" si="113"/>
        <v>0</v>
      </c>
      <c r="CI74" s="49">
        <f t="shared" si="114"/>
        <v>0</v>
      </c>
      <c r="CJ74" s="49">
        <f t="shared" si="115"/>
        <v>0</v>
      </c>
      <c r="CK74" s="49">
        <f t="shared" si="116"/>
        <v>0</v>
      </c>
      <c r="CL74" s="49"/>
      <c r="CM74" s="55">
        <f t="shared" si="117"/>
        <v>0</v>
      </c>
      <c r="CN74" s="49">
        <f t="shared" si="118"/>
        <v>0</v>
      </c>
      <c r="CO74" s="49">
        <f t="shared" si="119"/>
        <v>0</v>
      </c>
      <c r="CP74" s="49">
        <f t="shared" si="120"/>
        <v>0</v>
      </c>
      <c r="CQ74" s="49"/>
      <c r="CR74" s="55">
        <f t="shared" si="127"/>
        <v>0</v>
      </c>
      <c r="CS74" s="49">
        <f t="shared" si="121"/>
        <v>0</v>
      </c>
      <c r="CT74" s="49">
        <f t="shared" si="122"/>
        <v>0</v>
      </c>
      <c r="CU74" s="49">
        <f t="shared" si="123"/>
        <v>0</v>
      </c>
      <c r="CV74" s="49"/>
      <c r="CW74" s="55">
        <f t="shared" si="40"/>
        <v>0</v>
      </c>
      <c r="CX74" s="49">
        <f t="shared" si="41"/>
        <v>0</v>
      </c>
      <c r="CY74" s="49">
        <f t="shared" si="29"/>
        <v>0</v>
      </c>
      <c r="CZ74" s="49">
        <f t="shared" si="42"/>
        <v>0</v>
      </c>
      <c r="DA74" s="49"/>
      <c r="DB74" s="55">
        <f t="shared" si="124"/>
        <v>0</v>
      </c>
      <c r="DC74" s="49">
        <f t="shared" si="44"/>
        <v>0</v>
      </c>
      <c r="DD74" s="49">
        <f t="shared" si="45"/>
        <v>0</v>
      </c>
      <c r="DE74" s="49">
        <f t="shared" si="46"/>
        <v>0</v>
      </c>
      <c r="DF74" s="49"/>
      <c r="DG74" s="55">
        <f t="shared" si="125"/>
        <v>0</v>
      </c>
      <c r="DH74" s="49">
        <f t="shared" si="47"/>
        <v>0</v>
      </c>
      <c r="DI74" s="49">
        <f t="shared" si="48"/>
        <v>0</v>
      </c>
      <c r="DJ74" s="49">
        <f t="shared" si="49"/>
        <v>0</v>
      </c>
      <c r="DK74" s="49"/>
      <c r="DL74" s="55">
        <f t="shared" si="126"/>
        <v>0</v>
      </c>
      <c r="DM74" s="49">
        <f t="shared" si="50"/>
        <v>0</v>
      </c>
      <c r="DN74" s="49">
        <f t="shared" si="34"/>
        <v>0</v>
      </c>
      <c r="DO74" s="49">
        <f t="shared" si="51"/>
        <v>0</v>
      </c>
      <c r="DP74" s="49"/>
    </row>
    <row r="75" spans="1:120" ht="14.95" customHeight="1" thickBot="1" x14ac:dyDescent="0.35">
      <c r="B75" s="390" t="s">
        <v>106</v>
      </c>
      <c r="C75" s="391" t="s">
        <v>110</v>
      </c>
      <c r="D75" s="546">
        <v>0</v>
      </c>
      <c r="E75" s="546">
        <v>0</v>
      </c>
      <c r="F75" s="546">
        <v>0</v>
      </c>
      <c r="G75" s="546">
        <v>0</v>
      </c>
      <c r="H75" s="546">
        <v>0</v>
      </c>
      <c r="I75" s="546">
        <v>0</v>
      </c>
      <c r="J75" s="546">
        <v>0</v>
      </c>
      <c r="K75" s="546">
        <v>0</v>
      </c>
      <c r="L75" s="546">
        <v>0</v>
      </c>
      <c r="M75" s="546">
        <v>0</v>
      </c>
      <c r="N75" s="546">
        <v>0</v>
      </c>
      <c r="O75" s="546">
        <v>0</v>
      </c>
      <c r="P75" s="408"/>
      <c r="Q75" s="409"/>
      <c r="R75" s="402"/>
      <c r="S75" s="402"/>
      <c r="T75" s="402"/>
      <c r="U75" s="402"/>
      <c r="V75" s="402"/>
      <c r="W75" s="402"/>
      <c r="X75" s="402"/>
      <c r="Y75" s="402"/>
      <c r="Z75" s="402"/>
      <c r="AA75" s="403"/>
      <c r="BC75" s="53" t="str">
        <f t="shared" si="92"/>
        <v>MKII-AXT</v>
      </c>
      <c r="BD75" s="53" t="str">
        <f t="shared" si="93"/>
        <v>Fyreye MKII Addressable Xtratone Sounder</v>
      </c>
      <c r="BE75" s="49">
        <v>1</v>
      </c>
      <c r="BF75" s="49">
        <f t="shared" si="52"/>
        <v>8</v>
      </c>
      <c r="BG75" s="58">
        <v>0.6</v>
      </c>
      <c r="BH75" s="59">
        <v>4.5</v>
      </c>
      <c r="BI75" s="55">
        <f t="shared" si="94"/>
        <v>0</v>
      </c>
      <c r="BJ75" s="49">
        <f t="shared" si="95"/>
        <v>0</v>
      </c>
      <c r="BK75" s="49">
        <f t="shared" si="35"/>
        <v>0</v>
      </c>
      <c r="BL75" s="49">
        <f t="shared" si="96"/>
        <v>0</v>
      </c>
      <c r="BM75" s="49"/>
      <c r="BN75" s="55">
        <f t="shared" si="97"/>
        <v>0</v>
      </c>
      <c r="BO75" s="49">
        <f t="shared" si="98"/>
        <v>0</v>
      </c>
      <c r="BP75" s="49">
        <f t="shared" si="99"/>
        <v>0</v>
      </c>
      <c r="BQ75" s="49">
        <f t="shared" si="100"/>
        <v>0</v>
      </c>
      <c r="BR75" s="49"/>
      <c r="BS75" s="55">
        <f t="shared" si="101"/>
        <v>0</v>
      </c>
      <c r="BT75" s="49">
        <f t="shared" si="102"/>
        <v>0</v>
      </c>
      <c r="BU75" s="49">
        <f t="shared" si="103"/>
        <v>0</v>
      </c>
      <c r="BV75" s="49">
        <f t="shared" si="104"/>
        <v>0</v>
      </c>
      <c r="BW75" s="49"/>
      <c r="BX75" s="55">
        <f t="shared" si="105"/>
        <v>0</v>
      </c>
      <c r="BY75" s="49">
        <f t="shared" si="106"/>
        <v>0</v>
      </c>
      <c r="BZ75" s="49">
        <f t="shared" si="107"/>
        <v>0</v>
      </c>
      <c r="CA75" s="49">
        <f t="shared" si="108"/>
        <v>0</v>
      </c>
      <c r="CB75" s="49"/>
      <c r="CC75" s="55">
        <f t="shared" si="109"/>
        <v>0</v>
      </c>
      <c r="CD75" s="49">
        <f t="shared" si="110"/>
        <v>0</v>
      </c>
      <c r="CE75" s="49">
        <f t="shared" si="111"/>
        <v>0</v>
      </c>
      <c r="CF75" s="49">
        <f t="shared" si="112"/>
        <v>0</v>
      </c>
      <c r="CG75" s="49"/>
      <c r="CH75" s="55">
        <f t="shared" si="113"/>
        <v>0</v>
      </c>
      <c r="CI75" s="49">
        <f t="shared" si="114"/>
        <v>0</v>
      </c>
      <c r="CJ75" s="49">
        <f t="shared" si="115"/>
        <v>0</v>
      </c>
      <c r="CK75" s="49">
        <f t="shared" si="116"/>
        <v>0</v>
      </c>
      <c r="CL75" s="49"/>
      <c r="CM75" s="55">
        <f t="shared" si="117"/>
        <v>0</v>
      </c>
      <c r="CN75" s="49">
        <f t="shared" si="118"/>
        <v>0</v>
      </c>
      <c r="CO75" s="49">
        <f t="shared" si="119"/>
        <v>0</v>
      </c>
      <c r="CP75" s="49">
        <f t="shared" si="120"/>
        <v>0</v>
      </c>
      <c r="CQ75" s="49"/>
      <c r="CR75" s="55">
        <f t="shared" si="127"/>
        <v>0</v>
      </c>
      <c r="CS75" s="49">
        <f t="shared" si="121"/>
        <v>0</v>
      </c>
      <c r="CT75" s="49">
        <f t="shared" si="122"/>
        <v>0</v>
      </c>
      <c r="CU75" s="49">
        <f t="shared" si="123"/>
        <v>0</v>
      </c>
      <c r="CV75" s="49"/>
      <c r="CW75" s="55">
        <f t="shared" si="40"/>
        <v>0</v>
      </c>
      <c r="CX75" s="49">
        <f t="shared" si="41"/>
        <v>0</v>
      </c>
      <c r="CY75" s="49">
        <f t="shared" si="29"/>
        <v>0</v>
      </c>
      <c r="CZ75" s="49">
        <f t="shared" si="42"/>
        <v>0</v>
      </c>
      <c r="DA75" s="49"/>
      <c r="DB75" s="55">
        <f t="shared" si="124"/>
        <v>0</v>
      </c>
      <c r="DC75" s="49">
        <f t="shared" si="44"/>
        <v>0</v>
      </c>
      <c r="DD75" s="49">
        <f t="shared" si="45"/>
        <v>0</v>
      </c>
      <c r="DE75" s="49">
        <f t="shared" si="46"/>
        <v>0</v>
      </c>
      <c r="DF75" s="49"/>
      <c r="DG75" s="55">
        <f t="shared" si="125"/>
        <v>0</v>
      </c>
      <c r="DH75" s="49">
        <f t="shared" si="47"/>
        <v>0</v>
      </c>
      <c r="DI75" s="49">
        <f t="shared" si="48"/>
        <v>0</v>
      </c>
      <c r="DJ75" s="49">
        <f t="shared" si="49"/>
        <v>0</v>
      </c>
      <c r="DK75" s="49"/>
      <c r="DL75" s="55">
        <f t="shared" si="126"/>
        <v>0</v>
      </c>
      <c r="DM75" s="49">
        <f t="shared" si="50"/>
        <v>0</v>
      </c>
      <c r="DN75" s="49">
        <f t="shared" si="34"/>
        <v>0</v>
      </c>
      <c r="DO75" s="49">
        <f t="shared" si="51"/>
        <v>0</v>
      </c>
      <c r="DP75" s="49"/>
    </row>
    <row r="76" spans="1:120" ht="19.55" customHeight="1" thickBot="1" x14ac:dyDescent="0.35">
      <c r="B76" s="756" t="s">
        <v>148</v>
      </c>
      <c r="C76" s="757"/>
      <c r="D76" s="640"/>
      <c r="E76" s="640"/>
      <c r="F76" s="640"/>
      <c r="G76" s="640"/>
      <c r="H76" s="640"/>
      <c r="I76" s="640"/>
      <c r="J76" s="640"/>
      <c r="K76" s="640"/>
      <c r="L76" s="640"/>
      <c r="M76" s="640"/>
      <c r="N76" s="640"/>
      <c r="O76" s="640"/>
      <c r="P76" s="288"/>
      <c r="Q76" s="288"/>
      <c r="R76" s="144"/>
      <c r="S76" s="144"/>
      <c r="T76" s="144"/>
      <c r="U76" s="144"/>
      <c r="V76" s="144"/>
      <c r="W76" s="144"/>
      <c r="X76" s="144"/>
      <c r="Y76" s="144"/>
      <c r="Z76" s="144"/>
      <c r="AA76" s="404"/>
      <c r="BC76" s="53" t="str">
        <f t="shared" si="92"/>
        <v>MKII-AXTB (Hi)</v>
      </c>
      <c r="BD76" s="53" t="str">
        <f t="shared" si="93"/>
        <v>Fyreye MKII Addr Xtratone Sounder Beacon (High setting)</v>
      </c>
      <c r="BE76" s="43">
        <v>1</v>
      </c>
      <c r="BF76" s="43">
        <f t="shared" si="52"/>
        <v>8</v>
      </c>
      <c r="BG76" s="58">
        <v>1.5</v>
      </c>
      <c r="BH76" s="59">
        <v>43</v>
      </c>
      <c r="BI76" s="641">
        <f t="shared" si="94"/>
        <v>0</v>
      </c>
      <c r="BJ76" s="43">
        <f t="shared" si="95"/>
        <v>0</v>
      </c>
      <c r="BK76" s="43">
        <f t="shared" si="35"/>
        <v>0</v>
      </c>
      <c r="BL76" s="43">
        <f t="shared" si="96"/>
        <v>0</v>
      </c>
      <c r="BM76" s="43"/>
      <c r="BN76" s="641">
        <f t="shared" si="97"/>
        <v>0</v>
      </c>
      <c r="BO76" s="43">
        <f t="shared" si="98"/>
        <v>0</v>
      </c>
      <c r="BP76" s="43">
        <f t="shared" si="99"/>
        <v>0</v>
      </c>
      <c r="BQ76" s="43">
        <f t="shared" si="100"/>
        <v>0</v>
      </c>
      <c r="BR76" s="43"/>
      <c r="BS76" s="641">
        <f t="shared" si="101"/>
        <v>0</v>
      </c>
      <c r="BT76" s="43">
        <f t="shared" si="102"/>
        <v>0</v>
      </c>
      <c r="BU76" s="43">
        <f t="shared" si="103"/>
        <v>0</v>
      </c>
      <c r="BV76" s="43">
        <f t="shared" si="104"/>
        <v>0</v>
      </c>
      <c r="BW76" s="43"/>
      <c r="BX76" s="641">
        <f t="shared" si="105"/>
        <v>0</v>
      </c>
      <c r="BY76" s="43">
        <f t="shared" si="106"/>
        <v>0</v>
      </c>
      <c r="BZ76" s="43">
        <f t="shared" si="107"/>
        <v>0</v>
      </c>
      <c r="CA76" s="43">
        <f t="shared" si="108"/>
        <v>0</v>
      </c>
      <c r="CB76" s="43"/>
      <c r="CC76" s="641">
        <f t="shared" si="109"/>
        <v>0</v>
      </c>
      <c r="CD76" s="43">
        <f t="shared" si="110"/>
        <v>0</v>
      </c>
      <c r="CE76" s="43">
        <f t="shared" si="111"/>
        <v>0</v>
      </c>
      <c r="CF76" s="43">
        <f t="shared" si="112"/>
        <v>0</v>
      </c>
      <c r="CG76" s="43"/>
      <c r="CH76" s="641">
        <f t="shared" si="113"/>
        <v>0</v>
      </c>
      <c r="CI76" s="43">
        <f t="shared" si="114"/>
        <v>0</v>
      </c>
      <c r="CJ76" s="43">
        <f t="shared" si="115"/>
        <v>0</v>
      </c>
      <c r="CK76" s="43">
        <f t="shared" si="116"/>
        <v>0</v>
      </c>
      <c r="CL76" s="43"/>
      <c r="CM76" s="641">
        <f t="shared" si="117"/>
        <v>0</v>
      </c>
      <c r="CN76" s="43">
        <f t="shared" si="118"/>
        <v>0</v>
      </c>
      <c r="CO76" s="43">
        <f t="shared" si="119"/>
        <v>0</v>
      </c>
      <c r="CP76" s="43">
        <f t="shared" si="120"/>
        <v>0</v>
      </c>
      <c r="CQ76" s="43"/>
      <c r="CR76" s="55">
        <f t="shared" si="127"/>
        <v>0</v>
      </c>
      <c r="CS76" s="43">
        <f t="shared" si="121"/>
        <v>0</v>
      </c>
      <c r="CT76" s="43">
        <f t="shared" si="122"/>
        <v>0</v>
      </c>
      <c r="CU76" s="43">
        <f t="shared" si="123"/>
        <v>0</v>
      </c>
      <c r="CV76" s="43"/>
      <c r="CW76" s="641">
        <f t="shared" si="40"/>
        <v>0</v>
      </c>
      <c r="CX76" s="43">
        <f t="shared" si="41"/>
        <v>0</v>
      </c>
      <c r="CY76" s="43">
        <f t="shared" si="29"/>
        <v>0</v>
      </c>
      <c r="CZ76" s="43">
        <f t="shared" si="42"/>
        <v>0</v>
      </c>
      <c r="DA76" s="43"/>
      <c r="DB76" s="641">
        <f t="shared" si="124"/>
        <v>0</v>
      </c>
      <c r="DC76" s="43">
        <f t="shared" si="44"/>
        <v>0</v>
      </c>
      <c r="DD76" s="43">
        <f t="shared" si="45"/>
        <v>0</v>
      </c>
      <c r="DE76" s="43">
        <f t="shared" si="46"/>
        <v>0</v>
      </c>
      <c r="DF76" s="43"/>
      <c r="DG76" s="641">
        <f t="shared" si="125"/>
        <v>0</v>
      </c>
      <c r="DH76" s="43">
        <f t="shared" si="47"/>
        <v>0</v>
      </c>
      <c r="DI76" s="43">
        <f t="shared" si="48"/>
        <v>0</v>
      </c>
      <c r="DJ76" s="43">
        <f t="shared" si="49"/>
        <v>0</v>
      </c>
      <c r="DK76" s="43"/>
      <c r="DL76" s="641">
        <f t="shared" si="126"/>
        <v>0</v>
      </c>
      <c r="DM76" s="43">
        <f t="shared" si="50"/>
        <v>0</v>
      </c>
      <c r="DN76" s="43">
        <f t="shared" si="34"/>
        <v>0</v>
      </c>
      <c r="DO76" s="43">
        <f t="shared" si="51"/>
        <v>0</v>
      </c>
      <c r="DP76" s="43"/>
    </row>
    <row r="77" spans="1:120" ht="14.95" customHeight="1" x14ac:dyDescent="0.3">
      <c r="B77" s="387" t="s">
        <v>124</v>
      </c>
      <c r="C77" s="388" t="s">
        <v>131</v>
      </c>
      <c r="D77" s="547">
        <v>0</v>
      </c>
      <c r="E77" s="547">
        <v>0</v>
      </c>
      <c r="F77" s="547">
        <v>0</v>
      </c>
      <c r="G77" s="547">
        <v>0</v>
      </c>
      <c r="H77" s="547">
        <v>0</v>
      </c>
      <c r="I77" s="547">
        <v>0</v>
      </c>
      <c r="J77" s="547">
        <v>0</v>
      </c>
      <c r="K77" s="547">
        <v>0</v>
      </c>
      <c r="L77" s="547">
        <v>0</v>
      </c>
      <c r="M77" s="547">
        <v>0</v>
      </c>
      <c r="N77" s="547">
        <v>0</v>
      </c>
      <c r="O77" s="547">
        <v>0</v>
      </c>
      <c r="P77" s="405"/>
      <c r="Q77" s="406"/>
      <c r="R77" s="396"/>
      <c r="S77" s="396"/>
      <c r="T77" s="396"/>
      <c r="U77" s="396"/>
      <c r="V77" s="396"/>
      <c r="W77" s="396"/>
      <c r="X77" s="396"/>
      <c r="Y77" s="396"/>
      <c r="Z77" s="396"/>
      <c r="AA77" s="397"/>
      <c r="BC77" s="53" t="str">
        <f t="shared" si="92"/>
        <v>MKII-AXTB (Lo)</v>
      </c>
      <c r="BD77" s="53" t="str">
        <f t="shared" si="93"/>
        <v>Fyreye MKII Addr Xtratone Sounder Beacon (Low setting)</v>
      </c>
      <c r="BE77" s="49">
        <v>1</v>
      </c>
      <c r="BF77" s="49">
        <f t="shared" si="52"/>
        <v>8</v>
      </c>
      <c r="BG77" s="58">
        <v>1.5</v>
      </c>
      <c r="BH77" s="59">
        <v>18</v>
      </c>
      <c r="BI77" s="55">
        <f t="shared" si="94"/>
        <v>0</v>
      </c>
      <c r="BJ77" s="49">
        <f t="shared" si="95"/>
        <v>0</v>
      </c>
      <c r="BK77" s="49">
        <f t="shared" si="35"/>
        <v>0</v>
      </c>
      <c r="BL77" s="49">
        <f t="shared" si="96"/>
        <v>0</v>
      </c>
      <c r="BM77" s="49"/>
      <c r="BN77" s="55">
        <f t="shared" si="97"/>
        <v>0</v>
      </c>
      <c r="BO77" s="49">
        <f t="shared" si="98"/>
        <v>0</v>
      </c>
      <c r="BP77" s="49">
        <f t="shared" si="99"/>
        <v>0</v>
      </c>
      <c r="BQ77" s="49">
        <f t="shared" si="100"/>
        <v>0</v>
      </c>
      <c r="BR77" s="49"/>
      <c r="BS77" s="55">
        <f t="shared" si="101"/>
        <v>0</v>
      </c>
      <c r="BT77" s="49">
        <f t="shared" si="102"/>
        <v>0</v>
      </c>
      <c r="BU77" s="49">
        <f t="shared" si="103"/>
        <v>0</v>
      </c>
      <c r="BV77" s="49">
        <f t="shared" si="104"/>
        <v>0</v>
      </c>
      <c r="BW77" s="49"/>
      <c r="BX77" s="55">
        <f t="shared" si="105"/>
        <v>0</v>
      </c>
      <c r="BY77" s="49">
        <f t="shared" si="106"/>
        <v>0</v>
      </c>
      <c r="BZ77" s="49">
        <f t="shared" si="107"/>
        <v>0</v>
      </c>
      <c r="CA77" s="49">
        <f t="shared" si="108"/>
        <v>0</v>
      </c>
      <c r="CB77" s="49"/>
      <c r="CC77" s="55">
        <f t="shared" si="109"/>
        <v>0</v>
      </c>
      <c r="CD77" s="49">
        <f t="shared" si="110"/>
        <v>0</v>
      </c>
      <c r="CE77" s="49">
        <f t="shared" si="111"/>
        <v>0</v>
      </c>
      <c r="CF77" s="49">
        <f t="shared" si="112"/>
        <v>0</v>
      </c>
      <c r="CG77" s="49"/>
      <c r="CH77" s="55">
        <f t="shared" si="113"/>
        <v>0</v>
      </c>
      <c r="CI77" s="49">
        <f t="shared" si="114"/>
        <v>0</v>
      </c>
      <c r="CJ77" s="49">
        <f t="shared" si="115"/>
        <v>0</v>
      </c>
      <c r="CK77" s="49">
        <f t="shared" si="116"/>
        <v>0</v>
      </c>
      <c r="CL77" s="49"/>
      <c r="CM77" s="55">
        <f t="shared" si="117"/>
        <v>0</v>
      </c>
      <c r="CN77" s="49">
        <f t="shared" si="118"/>
        <v>0</v>
      </c>
      <c r="CO77" s="49">
        <f t="shared" si="119"/>
        <v>0</v>
      </c>
      <c r="CP77" s="49">
        <f t="shared" si="120"/>
        <v>0</v>
      </c>
      <c r="CQ77" s="49"/>
      <c r="CR77" s="55">
        <f t="shared" si="127"/>
        <v>0</v>
      </c>
      <c r="CS77" s="49">
        <f t="shared" si="121"/>
        <v>0</v>
      </c>
      <c r="CT77" s="49">
        <f t="shared" si="122"/>
        <v>0</v>
      </c>
      <c r="CU77" s="49">
        <f t="shared" si="123"/>
        <v>0</v>
      </c>
      <c r="CV77" s="49"/>
      <c r="CW77" s="55">
        <f t="shared" si="40"/>
        <v>0</v>
      </c>
      <c r="CX77" s="49">
        <f t="shared" si="41"/>
        <v>0</v>
      </c>
      <c r="CY77" s="49">
        <f t="shared" si="29"/>
        <v>0</v>
      </c>
      <c r="CZ77" s="49">
        <f t="shared" si="42"/>
        <v>0</v>
      </c>
      <c r="DA77" s="49"/>
      <c r="DB77" s="55">
        <f t="shared" si="124"/>
        <v>0</v>
      </c>
      <c r="DC77" s="49">
        <f t="shared" si="44"/>
        <v>0</v>
      </c>
      <c r="DD77" s="49">
        <f t="shared" si="45"/>
        <v>0</v>
      </c>
      <c r="DE77" s="49">
        <f t="shared" si="46"/>
        <v>0</v>
      </c>
      <c r="DF77" s="49"/>
      <c r="DG77" s="55">
        <f t="shared" si="125"/>
        <v>0</v>
      </c>
      <c r="DH77" s="49">
        <f t="shared" si="47"/>
        <v>0</v>
      </c>
      <c r="DI77" s="49">
        <f t="shared" si="48"/>
        <v>0</v>
      </c>
      <c r="DJ77" s="49">
        <f t="shared" si="49"/>
        <v>0</v>
      </c>
      <c r="DK77" s="49"/>
      <c r="DL77" s="55">
        <f t="shared" si="126"/>
        <v>0</v>
      </c>
      <c r="DM77" s="49">
        <f t="shared" si="50"/>
        <v>0</v>
      </c>
      <c r="DN77" s="49">
        <f t="shared" si="34"/>
        <v>0</v>
      </c>
      <c r="DO77" s="49">
        <f t="shared" si="51"/>
        <v>0</v>
      </c>
      <c r="DP77" s="49"/>
    </row>
    <row r="78" spans="1:120" ht="14.95" customHeight="1" x14ac:dyDescent="0.3">
      <c r="B78" s="389" t="s">
        <v>125</v>
      </c>
      <c r="C78" s="201" t="s">
        <v>132</v>
      </c>
      <c r="D78" s="545">
        <v>0</v>
      </c>
      <c r="E78" s="545">
        <v>0</v>
      </c>
      <c r="F78" s="545">
        <v>0</v>
      </c>
      <c r="G78" s="545">
        <v>0</v>
      </c>
      <c r="H78" s="545">
        <v>0</v>
      </c>
      <c r="I78" s="545">
        <v>0</v>
      </c>
      <c r="J78" s="545">
        <v>0</v>
      </c>
      <c r="K78" s="545">
        <v>0</v>
      </c>
      <c r="L78" s="545">
        <v>0</v>
      </c>
      <c r="M78" s="545">
        <v>0</v>
      </c>
      <c r="N78" s="545">
        <v>0</v>
      </c>
      <c r="O78" s="545">
        <v>0</v>
      </c>
      <c r="P78" s="407"/>
      <c r="Q78" s="386"/>
      <c r="R78" s="54"/>
      <c r="S78" s="54"/>
      <c r="T78" s="54"/>
      <c r="U78" s="54"/>
      <c r="V78" s="54"/>
      <c r="W78" s="54"/>
      <c r="X78" s="54"/>
      <c r="Y78" s="54"/>
      <c r="Z78" s="54"/>
      <c r="AA78" s="399"/>
      <c r="BC78" s="53" t="str">
        <f t="shared" si="92"/>
        <v>MKII-SSB</v>
      </c>
      <c r="BD78" s="53" t="str">
        <f t="shared" si="93"/>
        <v>Fyreye MKII Sandwich sounder base (Remote LED)</v>
      </c>
      <c r="BE78" s="49">
        <v>0</v>
      </c>
      <c r="BF78" s="49">
        <f t="shared" si="52"/>
        <v>8</v>
      </c>
      <c r="BG78" s="58">
        <v>0.6</v>
      </c>
      <c r="BH78" s="59">
        <v>4</v>
      </c>
      <c r="BI78" s="55">
        <f t="shared" si="94"/>
        <v>0</v>
      </c>
      <c r="BJ78" s="49">
        <f t="shared" si="95"/>
        <v>0</v>
      </c>
      <c r="BK78" s="49">
        <f t="shared" si="35"/>
        <v>0</v>
      </c>
      <c r="BL78" s="49">
        <f t="shared" si="96"/>
        <v>0</v>
      </c>
      <c r="BM78" s="49"/>
      <c r="BN78" s="55">
        <f t="shared" si="97"/>
        <v>0</v>
      </c>
      <c r="BO78" s="49">
        <f t="shared" si="98"/>
        <v>0</v>
      </c>
      <c r="BP78" s="49">
        <f t="shared" si="99"/>
        <v>0</v>
      </c>
      <c r="BQ78" s="49">
        <f t="shared" si="100"/>
        <v>0</v>
      </c>
      <c r="BR78" s="49"/>
      <c r="BS78" s="55">
        <f t="shared" si="101"/>
        <v>0</v>
      </c>
      <c r="BT78" s="49">
        <f t="shared" si="102"/>
        <v>0</v>
      </c>
      <c r="BU78" s="49">
        <f t="shared" si="103"/>
        <v>0</v>
      </c>
      <c r="BV78" s="49">
        <f t="shared" si="104"/>
        <v>0</v>
      </c>
      <c r="BW78" s="49"/>
      <c r="BX78" s="55">
        <f t="shared" si="105"/>
        <v>0</v>
      </c>
      <c r="BY78" s="49">
        <f t="shared" si="106"/>
        <v>0</v>
      </c>
      <c r="BZ78" s="49">
        <f t="shared" si="107"/>
        <v>0</v>
      </c>
      <c r="CA78" s="49">
        <f t="shared" si="108"/>
        <v>0</v>
      </c>
      <c r="CB78" s="49"/>
      <c r="CC78" s="55">
        <f t="shared" si="109"/>
        <v>0</v>
      </c>
      <c r="CD78" s="49">
        <f t="shared" si="110"/>
        <v>0</v>
      </c>
      <c r="CE78" s="49">
        <f t="shared" si="111"/>
        <v>0</v>
      </c>
      <c r="CF78" s="49">
        <f t="shared" si="112"/>
        <v>0</v>
      </c>
      <c r="CG78" s="49"/>
      <c r="CH78" s="55">
        <f t="shared" si="113"/>
        <v>0</v>
      </c>
      <c r="CI78" s="49">
        <f t="shared" si="114"/>
        <v>0</v>
      </c>
      <c r="CJ78" s="49">
        <f t="shared" si="115"/>
        <v>0</v>
      </c>
      <c r="CK78" s="49">
        <f t="shared" si="116"/>
        <v>0</v>
      </c>
      <c r="CL78" s="49"/>
      <c r="CM78" s="55">
        <f t="shared" si="117"/>
        <v>0</v>
      </c>
      <c r="CN78" s="49">
        <f t="shared" si="118"/>
        <v>0</v>
      </c>
      <c r="CO78" s="49">
        <f t="shared" si="119"/>
        <v>0</v>
      </c>
      <c r="CP78" s="49">
        <f t="shared" si="120"/>
        <v>0</v>
      </c>
      <c r="CQ78" s="49"/>
      <c r="CR78" s="55">
        <f t="shared" si="127"/>
        <v>0</v>
      </c>
      <c r="CS78" s="49">
        <f t="shared" si="121"/>
        <v>0</v>
      </c>
      <c r="CT78" s="49">
        <f t="shared" si="122"/>
        <v>0</v>
      </c>
      <c r="CU78" s="49">
        <f t="shared" si="123"/>
        <v>0</v>
      </c>
      <c r="CV78" s="49"/>
      <c r="CW78" s="55">
        <f t="shared" si="40"/>
        <v>0</v>
      </c>
      <c r="CX78" s="49">
        <f t="shared" si="41"/>
        <v>0</v>
      </c>
      <c r="CY78" s="49">
        <f t="shared" si="29"/>
        <v>0</v>
      </c>
      <c r="CZ78" s="49">
        <f t="shared" si="42"/>
        <v>0</v>
      </c>
      <c r="DA78" s="49"/>
      <c r="DB78" s="55">
        <f t="shared" si="124"/>
        <v>0</v>
      </c>
      <c r="DC78" s="49">
        <f t="shared" si="44"/>
        <v>0</v>
      </c>
      <c r="DD78" s="49">
        <f t="shared" si="45"/>
        <v>0</v>
      </c>
      <c r="DE78" s="49">
        <f t="shared" si="46"/>
        <v>0</v>
      </c>
      <c r="DF78" s="49"/>
      <c r="DG78" s="55">
        <f t="shared" si="125"/>
        <v>0</v>
      </c>
      <c r="DH78" s="49">
        <f t="shared" si="47"/>
        <v>0</v>
      </c>
      <c r="DI78" s="49">
        <f t="shared" si="48"/>
        <v>0</v>
      </c>
      <c r="DJ78" s="49">
        <f t="shared" si="49"/>
        <v>0</v>
      </c>
      <c r="DK78" s="49"/>
      <c r="DL78" s="55">
        <f t="shared" si="126"/>
        <v>0</v>
      </c>
      <c r="DM78" s="49">
        <f t="shared" si="50"/>
        <v>0</v>
      </c>
      <c r="DN78" s="49">
        <f t="shared" si="34"/>
        <v>0</v>
      </c>
      <c r="DO78" s="49">
        <f t="shared" si="51"/>
        <v>0</v>
      </c>
      <c r="DP78" s="49"/>
    </row>
    <row r="79" spans="1:120" ht="14.95" customHeight="1" x14ac:dyDescent="0.3">
      <c r="B79" s="389" t="s">
        <v>133</v>
      </c>
      <c r="C79" s="201" t="s">
        <v>138</v>
      </c>
      <c r="D79" s="545">
        <v>0</v>
      </c>
      <c r="E79" s="545">
        <v>0</v>
      </c>
      <c r="F79" s="545">
        <v>0</v>
      </c>
      <c r="G79" s="545">
        <v>0</v>
      </c>
      <c r="H79" s="545">
        <v>0</v>
      </c>
      <c r="I79" s="545">
        <v>0</v>
      </c>
      <c r="J79" s="545">
        <v>0</v>
      </c>
      <c r="K79" s="545">
        <v>0</v>
      </c>
      <c r="L79" s="545">
        <v>0</v>
      </c>
      <c r="M79" s="545">
        <v>0</v>
      </c>
      <c r="N79" s="545">
        <v>0</v>
      </c>
      <c r="O79" s="545">
        <v>0</v>
      </c>
      <c r="P79" s="407"/>
      <c r="Q79" s="386"/>
      <c r="R79" s="54"/>
      <c r="S79" s="54"/>
      <c r="T79" s="54"/>
      <c r="U79" s="54"/>
      <c r="V79" s="54"/>
      <c r="W79" s="54"/>
      <c r="X79" s="54"/>
      <c r="Y79" s="54"/>
      <c r="Z79" s="54"/>
      <c r="AA79" s="399"/>
      <c r="BC79" s="53" t="str">
        <f t="shared" si="92"/>
        <v>MKII-SSFB</v>
      </c>
      <c r="BD79" s="53" t="str">
        <f t="shared" si="93"/>
        <v>Fyreye MKII Sandwich sounder Flasher base (Remote LED)</v>
      </c>
      <c r="BE79" s="49">
        <v>0</v>
      </c>
      <c r="BF79" s="49">
        <f t="shared" si="52"/>
        <v>8</v>
      </c>
      <c r="BG79" s="58">
        <v>0.65</v>
      </c>
      <c r="BH79" s="59">
        <v>7.5</v>
      </c>
      <c r="BI79" s="55">
        <f t="shared" si="94"/>
        <v>0</v>
      </c>
      <c r="BJ79" s="49">
        <f t="shared" si="95"/>
        <v>0</v>
      </c>
      <c r="BK79" s="49">
        <f t="shared" si="35"/>
        <v>0</v>
      </c>
      <c r="BL79" s="49">
        <f t="shared" si="96"/>
        <v>0</v>
      </c>
      <c r="BM79" s="49"/>
      <c r="BN79" s="55">
        <f t="shared" si="97"/>
        <v>0</v>
      </c>
      <c r="BO79" s="49">
        <f t="shared" si="98"/>
        <v>0</v>
      </c>
      <c r="BP79" s="49">
        <f t="shared" si="99"/>
        <v>0</v>
      </c>
      <c r="BQ79" s="49">
        <f t="shared" si="100"/>
        <v>0</v>
      </c>
      <c r="BR79" s="49"/>
      <c r="BS79" s="55">
        <f t="shared" si="101"/>
        <v>0</v>
      </c>
      <c r="BT79" s="49">
        <f t="shared" si="102"/>
        <v>0</v>
      </c>
      <c r="BU79" s="49">
        <f t="shared" si="103"/>
        <v>0</v>
      </c>
      <c r="BV79" s="49">
        <f t="shared" si="104"/>
        <v>0</v>
      </c>
      <c r="BW79" s="49"/>
      <c r="BX79" s="55">
        <f t="shared" si="105"/>
        <v>0</v>
      </c>
      <c r="BY79" s="49">
        <f t="shared" si="106"/>
        <v>0</v>
      </c>
      <c r="BZ79" s="49">
        <f t="shared" si="107"/>
        <v>0</v>
      </c>
      <c r="CA79" s="49">
        <f t="shared" si="108"/>
        <v>0</v>
      </c>
      <c r="CB79" s="49"/>
      <c r="CC79" s="55">
        <f t="shared" si="109"/>
        <v>0</v>
      </c>
      <c r="CD79" s="49">
        <f t="shared" si="110"/>
        <v>0</v>
      </c>
      <c r="CE79" s="49">
        <f t="shared" si="111"/>
        <v>0</v>
      </c>
      <c r="CF79" s="49">
        <f t="shared" si="112"/>
        <v>0</v>
      </c>
      <c r="CG79" s="49"/>
      <c r="CH79" s="55">
        <f t="shared" si="113"/>
        <v>0</v>
      </c>
      <c r="CI79" s="49">
        <f t="shared" si="114"/>
        <v>0</v>
      </c>
      <c r="CJ79" s="49">
        <f t="shared" si="115"/>
        <v>0</v>
      </c>
      <c r="CK79" s="49">
        <f t="shared" si="116"/>
        <v>0</v>
      </c>
      <c r="CL79" s="49"/>
      <c r="CM79" s="55">
        <f t="shared" si="117"/>
        <v>0</v>
      </c>
      <c r="CN79" s="49">
        <f t="shared" si="118"/>
        <v>0</v>
      </c>
      <c r="CO79" s="49">
        <f t="shared" si="119"/>
        <v>0</v>
      </c>
      <c r="CP79" s="49">
        <f t="shared" si="120"/>
        <v>0</v>
      </c>
      <c r="CQ79" s="49"/>
      <c r="CR79" s="55">
        <f t="shared" si="127"/>
        <v>0</v>
      </c>
      <c r="CS79" s="49">
        <f t="shared" si="121"/>
        <v>0</v>
      </c>
      <c r="CT79" s="49">
        <f t="shared" si="122"/>
        <v>0</v>
      </c>
      <c r="CU79" s="49">
        <f t="shared" si="123"/>
        <v>0</v>
      </c>
      <c r="CV79" s="49"/>
      <c r="CW79" s="55">
        <f t="shared" si="40"/>
        <v>0</v>
      </c>
      <c r="CX79" s="49">
        <f t="shared" si="41"/>
        <v>0</v>
      </c>
      <c r="CY79" s="49">
        <f t="shared" si="29"/>
        <v>0</v>
      </c>
      <c r="CZ79" s="49">
        <f t="shared" si="42"/>
        <v>0</v>
      </c>
      <c r="DA79" s="49"/>
      <c r="DB79" s="55">
        <f t="shared" si="124"/>
        <v>0</v>
      </c>
      <c r="DC79" s="49">
        <f t="shared" si="44"/>
        <v>0</v>
      </c>
      <c r="DD79" s="49">
        <f t="shared" si="45"/>
        <v>0</v>
      </c>
      <c r="DE79" s="49">
        <f t="shared" si="46"/>
        <v>0</v>
      </c>
      <c r="DF79" s="49"/>
      <c r="DG79" s="55">
        <f t="shared" si="125"/>
        <v>0</v>
      </c>
      <c r="DH79" s="49">
        <f t="shared" si="47"/>
        <v>0</v>
      </c>
      <c r="DI79" s="49">
        <f t="shared" si="48"/>
        <v>0</v>
      </c>
      <c r="DJ79" s="49">
        <f t="shared" si="49"/>
        <v>0</v>
      </c>
      <c r="DK79" s="49"/>
      <c r="DL79" s="55">
        <f t="shared" si="126"/>
        <v>0</v>
      </c>
      <c r="DM79" s="49">
        <f t="shared" si="50"/>
        <v>0</v>
      </c>
      <c r="DN79" s="49">
        <f t="shared" si="34"/>
        <v>0</v>
      </c>
      <c r="DO79" s="49">
        <f t="shared" si="51"/>
        <v>0</v>
      </c>
      <c r="DP79" s="49"/>
    </row>
    <row r="80" spans="1:120" ht="14.95" customHeight="1" x14ac:dyDescent="0.3">
      <c r="B80" s="389" t="s">
        <v>134</v>
      </c>
      <c r="C80" s="201" t="s">
        <v>139</v>
      </c>
      <c r="D80" s="545">
        <v>0</v>
      </c>
      <c r="E80" s="545">
        <v>0</v>
      </c>
      <c r="F80" s="545">
        <v>0</v>
      </c>
      <c r="G80" s="545">
        <v>0</v>
      </c>
      <c r="H80" s="545">
        <v>0</v>
      </c>
      <c r="I80" s="545">
        <v>0</v>
      </c>
      <c r="J80" s="545">
        <v>0</v>
      </c>
      <c r="K80" s="545">
        <v>0</v>
      </c>
      <c r="L80" s="545">
        <v>0</v>
      </c>
      <c r="M80" s="545">
        <v>0</v>
      </c>
      <c r="N80" s="545">
        <v>0</v>
      </c>
      <c r="O80" s="545">
        <v>0</v>
      </c>
      <c r="P80" s="407"/>
      <c r="Q80" s="386"/>
      <c r="R80" s="54"/>
      <c r="S80" s="54"/>
      <c r="T80" s="54"/>
      <c r="U80" s="54"/>
      <c r="V80" s="54"/>
      <c r="W80" s="54"/>
      <c r="X80" s="54"/>
      <c r="Y80" s="54"/>
      <c r="Z80" s="54"/>
      <c r="AA80" s="399"/>
      <c r="BC80" s="53" t="str">
        <f t="shared" si="92"/>
        <v>MKII-SSB</v>
      </c>
      <c r="BD80" s="53" t="str">
        <f t="shared" si="93"/>
        <v>Fyreye MKII Sandwich sounder base (ADDRESSED)</v>
      </c>
      <c r="BE80" s="49">
        <v>1</v>
      </c>
      <c r="BF80" s="49">
        <f t="shared" si="52"/>
        <v>8</v>
      </c>
      <c r="BG80" s="58">
        <v>0.6</v>
      </c>
      <c r="BH80" s="59">
        <v>4</v>
      </c>
      <c r="BI80" s="55">
        <f t="shared" si="94"/>
        <v>0</v>
      </c>
      <c r="BJ80" s="49">
        <f t="shared" si="95"/>
        <v>0</v>
      </c>
      <c r="BK80" s="49">
        <f t="shared" si="35"/>
        <v>0</v>
      </c>
      <c r="BL80" s="49">
        <f t="shared" si="96"/>
        <v>0</v>
      </c>
      <c r="BM80" s="49"/>
      <c r="BN80" s="55">
        <f t="shared" si="97"/>
        <v>0</v>
      </c>
      <c r="BO80" s="49">
        <f t="shared" si="98"/>
        <v>0</v>
      </c>
      <c r="BP80" s="49">
        <f t="shared" si="99"/>
        <v>0</v>
      </c>
      <c r="BQ80" s="49">
        <f t="shared" si="100"/>
        <v>0</v>
      </c>
      <c r="BR80" s="49"/>
      <c r="BS80" s="55">
        <f t="shared" si="101"/>
        <v>0</v>
      </c>
      <c r="BT80" s="49">
        <f t="shared" si="102"/>
        <v>0</v>
      </c>
      <c r="BU80" s="49">
        <f t="shared" si="103"/>
        <v>0</v>
      </c>
      <c r="BV80" s="49">
        <f t="shared" si="104"/>
        <v>0</v>
      </c>
      <c r="BW80" s="49"/>
      <c r="BX80" s="55">
        <f t="shared" si="105"/>
        <v>0</v>
      </c>
      <c r="BY80" s="49">
        <f t="shared" si="106"/>
        <v>0</v>
      </c>
      <c r="BZ80" s="49">
        <f t="shared" si="107"/>
        <v>0</v>
      </c>
      <c r="CA80" s="49">
        <f t="shared" si="108"/>
        <v>0</v>
      </c>
      <c r="CB80" s="49"/>
      <c r="CC80" s="55">
        <f t="shared" si="109"/>
        <v>0</v>
      </c>
      <c r="CD80" s="49">
        <f t="shared" si="110"/>
        <v>0</v>
      </c>
      <c r="CE80" s="49">
        <f t="shared" si="111"/>
        <v>0</v>
      </c>
      <c r="CF80" s="49">
        <f t="shared" si="112"/>
        <v>0</v>
      </c>
      <c r="CG80" s="49"/>
      <c r="CH80" s="55">
        <f t="shared" si="113"/>
        <v>0</v>
      </c>
      <c r="CI80" s="49">
        <f t="shared" si="114"/>
        <v>0</v>
      </c>
      <c r="CJ80" s="49">
        <f t="shared" si="115"/>
        <v>0</v>
      </c>
      <c r="CK80" s="49">
        <f t="shared" si="116"/>
        <v>0</v>
      </c>
      <c r="CL80" s="49"/>
      <c r="CM80" s="55">
        <f t="shared" si="117"/>
        <v>0</v>
      </c>
      <c r="CN80" s="49">
        <f t="shared" si="118"/>
        <v>0</v>
      </c>
      <c r="CO80" s="49">
        <f t="shared" si="119"/>
        <v>0</v>
      </c>
      <c r="CP80" s="49">
        <f t="shared" si="120"/>
        <v>0</v>
      </c>
      <c r="CQ80" s="49"/>
      <c r="CR80" s="55">
        <f t="shared" si="127"/>
        <v>0</v>
      </c>
      <c r="CS80" s="49">
        <f t="shared" si="121"/>
        <v>0</v>
      </c>
      <c r="CT80" s="49">
        <f t="shared" si="122"/>
        <v>0</v>
      </c>
      <c r="CU80" s="49">
        <f t="shared" si="123"/>
        <v>0</v>
      </c>
      <c r="CV80" s="49"/>
      <c r="CW80" s="55">
        <f t="shared" si="40"/>
        <v>0</v>
      </c>
      <c r="CX80" s="49">
        <f t="shared" si="41"/>
        <v>0</v>
      </c>
      <c r="CY80" s="49">
        <f t="shared" si="29"/>
        <v>0</v>
      </c>
      <c r="CZ80" s="49">
        <f t="shared" si="42"/>
        <v>0</v>
      </c>
      <c r="DA80" s="49"/>
      <c r="DB80" s="55">
        <f t="shared" si="124"/>
        <v>0</v>
      </c>
      <c r="DC80" s="49">
        <f t="shared" si="44"/>
        <v>0</v>
      </c>
      <c r="DD80" s="49">
        <f t="shared" si="45"/>
        <v>0</v>
      </c>
      <c r="DE80" s="49">
        <f t="shared" si="46"/>
        <v>0</v>
      </c>
      <c r="DF80" s="49"/>
      <c r="DG80" s="55">
        <f t="shared" si="125"/>
        <v>0</v>
      </c>
      <c r="DH80" s="49">
        <f t="shared" si="47"/>
        <v>0</v>
      </c>
      <c r="DI80" s="49">
        <f t="shared" si="48"/>
        <v>0</v>
      </c>
      <c r="DJ80" s="49">
        <f t="shared" si="49"/>
        <v>0</v>
      </c>
      <c r="DK80" s="49"/>
      <c r="DL80" s="55">
        <f t="shared" si="126"/>
        <v>0</v>
      </c>
      <c r="DM80" s="49">
        <f t="shared" si="50"/>
        <v>0</v>
      </c>
      <c r="DN80" s="49">
        <f t="shared" si="34"/>
        <v>0</v>
      </c>
      <c r="DO80" s="49">
        <f t="shared" si="51"/>
        <v>0</v>
      </c>
      <c r="DP80" s="49"/>
    </row>
    <row r="81" spans="1:120" ht="14.95" customHeight="1" thickBot="1" x14ac:dyDescent="0.35">
      <c r="B81" s="389" t="s">
        <v>135</v>
      </c>
      <c r="C81" s="201" t="s">
        <v>140</v>
      </c>
      <c r="D81" s="545">
        <v>0</v>
      </c>
      <c r="E81" s="545">
        <v>0</v>
      </c>
      <c r="F81" s="545">
        <v>0</v>
      </c>
      <c r="G81" s="545">
        <v>0</v>
      </c>
      <c r="H81" s="545">
        <v>0</v>
      </c>
      <c r="I81" s="545">
        <v>0</v>
      </c>
      <c r="J81" s="545">
        <v>0</v>
      </c>
      <c r="K81" s="545">
        <v>0</v>
      </c>
      <c r="L81" s="545">
        <v>0</v>
      </c>
      <c r="M81" s="545">
        <v>0</v>
      </c>
      <c r="N81" s="545">
        <v>0</v>
      </c>
      <c r="O81" s="545">
        <v>0</v>
      </c>
      <c r="P81" s="407"/>
      <c r="Q81" s="386"/>
      <c r="R81" s="54"/>
      <c r="S81" s="54"/>
      <c r="T81" s="54"/>
      <c r="U81" s="54"/>
      <c r="V81" s="54"/>
      <c r="W81" s="54"/>
      <c r="X81" s="54"/>
      <c r="Y81" s="54"/>
      <c r="Z81" s="54"/>
      <c r="AA81" s="399"/>
      <c r="BC81" s="53" t="str">
        <f t="shared" si="92"/>
        <v>MKII-SSFB</v>
      </c>
      <c r="BD81" s="53" t="str">
        <f t="shared" si="93"/>
        <v>Fyreye MKII Sandwich sounder Flasher base (ADDRESSED)</v>
      </c>
      <c r="BE81" s="49">
        <v>1</v>
      </c>
      <c r="BF81" s="49">
        <f t="shared" si="52"/>
        <v>8</v>
      </c>
      <c r="BG81" s="58">
        <v>0.65</v>
      </c>
      <c r="BH81" s="59">
        <v>7.5</v>
      </c>
      <c r="BI81" s="55">
        <f t="shared" si="94"/>
        <v>0</v>
      </c>
      <c r="BJ81" s="49">
        <f t="shared" si="95"/>
        <v>0</v>
      </c>
      <c r="BK81" s="49">
        <f t="shared" si="35"/>
        <v>0</v>
      </c>
      <c r="BL81" s="49">
        <f t="shared" si="96"/>
        <v>0</v>
      </c>
      <c r="BM81" s="49"/>
      <c r="BN81" s="55">
        <f t="shared" si="97"/>
        <v>0</v>
      </c>
      <c r="BO81" s="49">
        <f t="shared" si="98"/>
        <v>0</v>
      </c>
      <c r="BP81" s="49">
        <f t="shared" si="99"/>
        <v>0</v>
      </c>
      <c r="BQ81" s="49">
        <f t="shared" si="100"/>
        <v>0</v>
      </c>
      <c r="BR81" s="49"/>
      <c r="BS81" s="55">
        <f t="shared" si="101"/>
        <v>0</v>
      </c>
      <c r="BT81" s="49">
        <f t="shared" si="102"/>
        <v>0</v>
      </c>
      <c r="BU81" s="49">
        <f t="shared" si="103"/>
        <v>0</v>
      </c>
      <c r="BV81" s="49">
        <f t="shared" si="104"/>
        <v>0</v>
      </c>
      <c r="BW81" s="49"/>
      <c r="BX81" s="55">
        <f t="shared" si="105"/>
        <v>0</v>
      </c>
      <c r="BY81" s="49">
        <f t="shared" si="106"/>
        <v>0</v>
      </c>
      <c r="BZ81" s="49">
        <f t="shared" si="107"/>
        <v>0</v>
      </c>
      <c r="CA81" s="49">
        <f t="shared" si="108"/>
        <v>0</v>
      </c>
      <c r="CB81" s="49"/>
      <c r="CC81" s="55">
        <f t="shared" si="109"/>
        <v>0</v>
      </c>
      <c r="CD81" s="49">
        <f t="shared" si="110"/>
        <v>0</v>
      </c>
      <c r="CE81" s="49">
        <f t="shared" si="111"/>
        <v>0</v>
      </c>
      <c r="CF81" s="49">
        <f t="shared" si="112"/>
        <v>0</v>
      </c>
      <c r="CG81" s="49"/>
      <c r="CH81" s="55">
        <f t="shared" si="113"/>
        <v>0</v>
      </c>
      <c r="CI81" s="49">
        <f t="shared" si="114"/>
        <v>0</v>
      </c>
      <c r="CJ81" s="49">
        <f t="shared" si="115"/>
        <v>0</v>
      </c>
      <c r="CK81" s="49">
        <f t="shared" si="116"/>
        <v>0</v>
      </c>
      <c r="CL81" s="49"/>
      <c r="CM81" s="55">
        <f t="shared" si="117"/>
        <v>0</v>
      </c>
      <c r="CN81" s="49">
        <f t="shared" si="118"/>
        <v>0</v>
      </c>
      <c r="CO81" s="49">
        <f t="shared" si="119"/>
        <v>0</v>
      </c>
      <c r="CP81" s="49">
        <f t="shared" si="120"/>
        <v>0</v>
      </c>
      <c r="CQ81" s="49"/>
      <c r="CR81" s="55">
        <f t="shared" si="127"/>
        <v>0</v>
      </c>
      <c r="CS81" s="49">
        <f t="shared" si="121"/>
        <v>0</v>
      </c>
      <c r="CT81" s="49">
        <f t="shared" si="122"/>
        <v>0</v>
      </c>
      <c r="CU81" s="49">
        <f t="shared" si="123"/>
        <v>0</v>
      </c>
      <c r="CV81" s="49"/>
      <c r="CW81" s="55">
        <f t="shared" si="40"/>
        <v>0</v>
      </c>
      <c r="CX81" s="49">
        <f t="shared" si="41"/>
        <v>0</v>
      </c>
      <c r="CY81" s="49">
        <f t="shared" si="29"/>
        <v>0</v>
      </c>
      <c r="CZ81" s="49">
        <f t="shared" si="42"/>
        <v>0</v>
      </c>
      <c r="DA81" s="49"/>
      <c r="DB81" s="55">
        <f t="shared" si="124"/>
        <v>0</v>
      </c>
      <c r="DC81" s="49">
        <f t="shared" si="44"/>
        <v>0</v>
      </c>
      <c r="DD81" s="49">
        <f t="shared" si="45"/>
        <v>0</v>
      </c>
      <c r="DE81" s="49">
        <f t="shared" si="46"/>
        <v>0</v>
      </c>
      <c r="DF81" s="49"/>
      <c r="DG81" s="55">
        <f t="shared" si="125"/>
        <v>0</v>
      </c>
      <c r="DH81" s="49">
        <f t="shared" si="47"/>
        <v>0</v>
      </c>
      <c r="DI81" s="49">
        <f t="shared" si="48"/>
        <v>0</v>
      </c>
      <c r="DJ81" s="49">
        <f t="shared" si="49"/>
        <v>0</v>
      </c>
      <c r="DK81" s="49"/>
      <c r="DL81" s="55">
        <f t="shared" si="126"/>
        <v>0</v>
      </c>
      <c r="DM81" s="49">
        <f t="shared" si="50"/>
        <v>0</v>
      </c>
      <c r="DN81" s="49">
        <f t="shared" si="34"/>
        <v>0</v>
      </c>
      <c r="DO81" s="49">
        <f t="shared" si="51"/>
        <v>0</v>
      </c>
      <c r="DP81" s="49"/>
    </row>
    <row r="82" spans="1:120" s="94" customFormat="1" ht="14.95" customHeight="1" x14ac:dyDescent="0.3">
      <c r="A82" s="223"/>
      <c r="B82" s="389" t="s">
        <v>136</v>
      </c>
      <c r="C82" s="201" t="s">
        <v>141</v>
      </c>
      <c r="D82" s="545">
        <v>0</v>
      </c>
      <c r="E82" s="545">
        <v>0</v>
      </c>
      <c r="F82" s="545">
        <v>0</v>
      </c>
      <c r="G82" s="545">
        <v>0</v>
      </c>
      <c r="H82" s="545">
        <v>0</v>
      </c>
      <c r="I82" s="545">
        <v>0</v>
      </c>
      <c r="J82" s="545">
        <v>0</v>
      </c>
      <c r="K82" s="545">
        <v>0</v>
      </c>
      <c r="L82" s="545">
        <v>0</v>
      </c>
      <c r="M82" s="545">
        <v>0</v>
      </c>
      <c r="N82" s="545">
        <v>0</v>
      </c>
      <c r="O82" s="545">
        <v>0</v>
      </c>
      <c r="P82" s="407"/>
      <c r="Q82" s="386"/>
      <c r="R82" s="54"/>
      <c r="S82" s="54"/>
      <c r="T82" s="54"/>
      <c r="U82" s="54"/>
      <c r="V82" s="54"/>
      <c r="W82" s="54"/>
      <c r="X82" s="54"/>
      <c r="Y82" s="54"/>
      <c r="Z82" s="54"/>
      <c r="AA82" s="399"/>
      <c r="AB82" s="223"/>
      <c r="BC82" s="752" t="s">
        <v>148</v>
      </c>
      <c r="BD82" s="753"/>
      <c r="BE82" s="145"/>
      <c r="BF82" s="145">
        <f t="shared" si="52"/>
        <v>8</v>
      </c>
      <c r="BG82" s="142"/>
      <c r="BH82" s="143"/>
      <c r="BI82" s="146"/>
      <c r="BJ82" s="145"/>
      <c r="BK82" s="145"/>
      <c r="BL82" s="145"/>
      <c r="BM82" s="145">
        <f>SUM(BL69:BL81)</f>
        <v>0</v>
      </c>
      <c r="BN82" s="146"/>
      <c r="BO82" s="145"/>
      <c r="BP82" s="145"/>
      <c r="BQ82" s="145"/>
      <c r="BR82" s="145">
        <f>SUM(BQ69:BQ81)</f>
        <v>0</v>
      </c>
      <c r="BS82" s="146"/>
      <c r="BT82" s="145"/>
      <c r="BU82" s="145"/>
      <c r="BV82" s="145"/>
      <c r="BW82" s="145">
        <f>SUM(BV69:BV81)</f>
        <v>0</v>
      </c>
      <c r="BX82" s="146"/>
      <c r="BY82" s="145"/>
      <c r="BZ82" s="145"/>
      <c r="CA82" s="145"/>
      <c r="CB82" s="145">
        <f>SUM(CA69:CA81)</f>
        <v>0</v>
      </c>
      <c r="CC82" s="146"/>
      <c r="CD82" s="145"/>
      <c r="CE82" s="145"/>
      <c r="CF82" s="145"/>
      <c r="CG82" s="145">
        <f>SUM(CF69:CF81)</f>
        <v>0</v>
      </c>
      <c r="CH82" s="146"/>
      <c r="CI82" s="145"/>
      <c r="CJ82" s="145"/>
      <c r="CK82" s="145"/>
      <c r="CL82" s="145">
        <f>SUM(CK69:CK81)</f>
        <v>0</v>
      </c>
      <c r="CM82" s="146"/>
      <c r="CN82" s="145"/>
      <c r="CO82" s="145"/>
      <c r="CP82" s="145"/>
      <c r="CQ82" s="145">
        <f>SUM(CP69:CP81)</f>
        <v>0</v>
      </c>
      <c r="CR82" s="146"/>
      <c r="CS82" s="145"/>
      <c r="CT82" s="145"/>
      <c r="CU82" s="145"/>
      <c r="CV82" s="145">
        <f>SUM(CU69:CU81)</f>
        <v>0</v>
      </c>
      <c r="CW82" s="495"/>
      <c r="CX82" s="496"/>
      <c r="CY82" s="496"/>
      <c r="CZ82" s="496"/>
      <c r="DA82" s="145">
        <f>SUM(CZ69:CZ81)</f>
        <v>0</v>
      </c>
      <c r="DB82" s="495"/>
      <c r="DC82" s="496"/>
      <c r="DD82" s="496"/>
      <c r="DE82" s="496"/>
      <c r="DF82" s="145">
        <f>SUM(DE69:DE81)</f>
        <v>0</v>
      </c>
      <c r="DG82" s="495"/>
      <c r="DH82" s="496"/>
      <c r="DI82" s="496"/>
      <c r="DJ82" s="496"/>
      <c r="DK82" s="145">
        <f>SUM(DJ69:DJ81)</f>
        <v>0</v>
      </c>
      <c r="DL82" s="495"/>
      <c r="DM82" s="496"/>
      <c r="DN82" s="496"/>
      <c r="DO82" s="496"/>
      <c r="DP82" s="145">
        <f>SUM(DO69:DO81)</f>
        <v>0</v>
      </c>
    </row>
    <row r="83" spans="1:120" ht="14.95" customHeight="1" thickBot="1" x14ac:dyDescent="0.35">
      <c r="B83" s="390" t="s">
        <v>137</v>
      </c>
      <c r="C83" s="391" t="s">
        <v>142</v>
      </c>
      <c r="D83" s="546">
        <v>0</v>
      </c>
      <c r="E83" s="546">
        <v>0</v>
      </c>
      <c r="F83" s="546">
        <v>0</v>
      </c>
      <c r="G83" s="546">
        <v>0</v>
      </c>
      <c r="H83" s="546">
        <v>0</v>
      </c>
      <c r="I83" s="546">
        <v>0</v>
      </c>
      <c r="J83" s="546">
        <v>0</v>
      </c>
      <c r="K83" s="546">
        <v>0</v>
      </c>
      <c r="L83" s="546">
        <v>0</v>
      </c>
      <c r="M83" s="546">
        <v>0</v>
      </c>
      <c r="N83" s="546">
        <v>0</v>
      </c>
      <c r="O83" s="546">
        <v>0</v>
      </c>
      <c r="P83" s="408"/>
      <c r="Q83" s="409"/>
      <c r="R83" s="402"/>
      <c r="S83" s="402"/>
      <c r="T83" s="402"/>
      <c r="U83" s="402"/>
      <c r="V83" s="402"/>
      <c r="W83" s="402"/>
      <c r="X83" s="402"/>
      <c r="Y83" s="402"/>
      <c r="Z83" s="402"/>
      <c r="AA83" s="403"/>
      <c r="BC83" s="53" t="str">
        <f t="shared" ref="BC83:BD89" si="128">B77</f>
        <v>WF-TRA-LCD</v>
      </c>
      <c r="BD83" s="53" t="str">
        <f t="shared" si="128"/>
        <v>Wireless Transponder with LCD</v>
      </c>
      <c r="BE83" s="49">
        <v>1</v>
      </c>
      <c r="BF83" s="49">
        <f t="shared" si="52"/>
        <v>8</v>
      </c>
      <c r="BG83" s="58">
        <v>12</v>
      </c>
      <c r="BH83" s="59">
        <v>12</v>
      </c>
      <c r="BI83" s="55">
        <f t="shared" ref="BI83:BI89" si="129">D77</f>
        <v>0</v>
      </c>
      <c r="BJ83" s="49">
        <f t="shared" ref="BJ83:BJ89" si="130">BI83*BE83</f>
        <v>0</v>
      </c>
      <c r="BK83" s="49">
        <f t="shared" si="35"/>
        <v>0</v>
      </c>
      <c r="BL83" s="49">
        <f t="shared" si="96"/>
        <v>0</v>
      </c>
      <c r="BM83" s="49"/>
      <c r="BN83" s="55">
        <f t="shared" ref="BN83:BN89" si="131">E77</f>
        <v>0</v>
      </c>
      <c r="BO83" s="49">
        <f t="shared" ref="BO83:BO89" si="132">BN83*BE83</f>
        <v>0</v>
      </c>
      <c r="BP83" s="49">
        <f t="shared" ref="BP83:BP89" si="133">BN83*BG83</f>
        <v>0</v>
      </c>
      <c r="BQ83" s="49">
        <f t="shared" ref="BQ83:BQ89" si="134">BH83*BN83</f>
        <v>0</v>
      </c>
      <c r="BR83" s="49"/>
      <c r="BS83" s="55">
        <f t="shared" ref="BS83:BS89" si="135">F77</f>
        <v>0</v>
      </c>
      <c r="BT83" s="49">
        <f t="shared" ref="BT83:BT89" si="136">BS83*BE83</f>
        <v>0</v>
      </c>
      <c r="BU83" s="49">
        <f t="shared" ref="BU83:BU89" si="137">BS83*BG83</f>
        <v>0</v>
      </c>
      <c r="BV83" s="49">
        <f t="shared" ref="BV83:BV89" si="138">BH83*BS83</f>
        <v>0</v>
      </c>
      <c r="BW83" s="49"/>
      <c r="BX83" s="55">
        <f t="shared" ref="BX83:BX89" si="139">G77</f>
        <v>0</v>
      </c>
      <c r="BY83" s="49">
        <f t="shared" ref="BY83:BY89" si="140">BX83*BE83</f>
        <v>0</v>
      </c>
      <c r="BZ83" s="49">
        <f t="shared" ref="BZ83:BZ89" si="141">BX83*BG83</f>
        <v>0</v>
      </c>
      <c r="CA83" s="49">
        <f t="shared" ref="CA83:CA89" si="142">BH83*BX83</f>
        <v>0</v>
      </c>
      <c r="CB83" s="49"/>
      <c r="CC83" s="55">
        <f t="shared" ref="CC83:CC89" si="143">H77</f>
        <v>0</v>
      </c>
      <c r="CD83" s="49">
        <f t="shared" ref="CD83:CD89" si="144">CC83*BE83</f>
        <v>0</v>
      </c>
      <c r="CE83" s="49">
        <f t="shared" ref="CE83:CE89" si="145">CC83*BG83</f>
        <v>0</v>
      </c>
      <c r="CF83" s="49">
        <f t="shared" ref="CF83:CF89" si="146">BH83*CC83</f>
        <v>0</v>
      </c>
      <c r="CG83" s="49"/>
      <c r="CH83" s="55">
        <f t="shared" ref="CH83:CH89" si="147">I77</f>
        <v>0</v>
      </c>
      <c r="CI83" s="49">
        <f t="shared" ref="CI83:CI89" si="148">CH83*BE83</f>
        <v>0</v>
      </c>
      <c r="CJ83" s="49">
        <f t="shared" ref="CJ83:CJ89" si="149">CH83*BG83</f>
        <v>0</v>
      </c>
      <c r="CK83" s="49">
        <f t="shared" ref="CK83:CK89" si="150">BH83*CH83</f>
        <v>0</v>
      </c>
      <c r="CL83" s="49"/>
      <c r="CM83" s="55">
        <f t="shared" ref="CM83:CM89" si="151">J77</f>
        <v>0</v>
      </c>
      <c r="CN83" s="49">
        <f t="shared" ref="CN83:CN89" si="152">CM83*BE83</f>
        <v>0</v>
      </c>
      <c r="CO83" s="49">
        <f t="shared" ref="CO83:CO89" si="153">CM83*BG83</f>
        <v>0</v>
      </c>
      <c r="CP83" s="49">
        <f t="shared" ref="CP83:CP89" si="154">BH83*CM83</f>
        <v>0</v>
      </c>
      <c r="CQ83" s="49"/>
      <c r="CR83" s="55">
        <f>K77</f>
        <v>0</v>
      </c>
      <c r="CS83" s="49">
        <f t="shared" ref="CS83:CS89" si="155">CR83*BE83</f>
        <v>0</v>
      </c>
      <c r="CT83" s="49">
        <f t="shared" ref="CT83:CT89" si="156">CR83*BG83</f>
        <v>0</v>
      </c>
      <c r="CU83" s="49">
        <f t="shared" ref="CU83:CU89" si="157">BH83*CR83</f>
        <v>0</v>
      </c>
      <c r="CV83" s="49"/>
      <c r="CW83" s="55">
        <f t="shared" si="40"/>
        <v>0</v>
      </c>
      <c r="CX83" s="49">
        <f t="shared" si="41"/>
        <v>0</v>
      </c>
      <c r="CY83" s="49">
        <f t="shared" si="29"/>
        <v>0</v>
      </c>
      <c r="CZ83" s="49">
        <f t="shared" si="42"/>
        <v>0</v>
      </c>
      <c r="DA83" s="49"/>
      <c r="DB83" s="55">
        <f t="shared" ref="DB83:DB89" si="158">M77</f>
        <v>0</v>
      </c>
      <c r="DC83" s="49">
        <f t="shared" si="44"/>
        <v>0</v>
      </c>
      <c r="DD83" s="49">
        <f t="shared" si="45"/>
        <v>0</v>
      </c>
      <c r="DE83" s="49">
        <f t="shared" si="46"/>
        <v>0</v>
      </c>
      <c r="DF83" s="49"/>
      <c r="DG83" s="55">
        <f t="shared" ref="DG83:DG89" si="159">N77</f>
        <v>0</v>
      </c>
      <c r="DH83" s="49">
        <f t="shared" si="47"/>
        <v>0</v>
      </c>
      <c r="DI83" s="49">
        <f t="shared" si="48"/>
        <v>0</v>
      </c>
      <c r="DJ83" s="49">
        <f t="shared" si="49"/>
        <v>0</v>
      </c>
      <c r="DK83" s="49"/>
      <c r="DL83" s="55">
        <f t="shared" ref="DL83:DL89" si="160">O77</f>
        <v>0</v>
      </c>
      <c r="DM83" s="49">
        <f t="shared" si="50"/>
        <v>0</v>
      </c>
      <c r="DN83" s="49">
        <f t="shared" si="34"/>
        <v>0</v>
      </c>
      <c r="DO83" s="49">
        <f t="shared" si="51"/>
        <v>0</v>
      </c>
      <c r="DP83" s="49"/>
    </row>
    <row r="84" spans="1:120" ht="16.5" customHeight="1" thickBot="1" x14ac:dyDescent="0.35">
      <c r="B84" s="756" t="s">
        <v>149</v>
      </c>
      <c r="C84" s="757"/>
      <c r="D84" s="640"/>
      <c r="E84" s="640"/>
      <c r="F84" s="640"/>
      <c r="G84" s="640"/>
      <c r="H84" s="640"/>
      <c r="I84" s="640"/>
      <c r="J84" s="640"/>
      <c r="K84" s="640"/>
      <c r="L84" s="640"/>
      <c r="M84" s="640"/>
      <c r="N84" s="640"/>
      <c r="O84" s="640"/>
      <c r="P84" s="288"/>
      <c r="Q84" s="288"/>
      <c r="R84" s="144"/>
      <c r="S84" s="144"/>
      <c r="T84" s="144"/>
      <c r="U84" s="144"/>
      <c r="V84" s="144"/>
      <c r="W84" s="144"/>
      <c r="X84" s="144"/>
      <c r="Y84" s="144"/>
      <c r="Z84" s="144"/>
      <c r="AA84" s="404"/>
      <c r="BC84" s="53" t="str">
        <f t="shared" si="128"/>
        <v>WF-TRA-BFP</v>
      </c>
      <c r="BD84" s="53" t="str">
        <f t="shared" si="128"/>
        <v>Wireless Transponder without LCD</v>
      </c>
      <c r="BE84" s="43">
        <v>1</v>
      </c>
      <c r="BF84" s="43">
        <f t="shared" si="52"/>
        <v>8</v>
      </c>
      <c r="BG84" s="58">
        <v>12</v>
      </c>
      <c r="BH84" s="59">
        <v>12</v>
      </c>
      <c r="BI84" s="641">
        <f t="shared" si="129"/>
        <v>0</v>
      </c>
      <c r="BJ84" s="43">
        <f t="shared" si="130"/>
        <v>0</v>
      </c>
      <c r="BK84" s="43">
        <f t="shared" si="35"/>
        <v>0</v>
      </c>
      <c r="BL84" s="43">
        <f t="shared" si="96"/>
        <v>0</v>
      </c>
      <c r="BM84" s="43"/>
      <c r="BN84" s="641">
        <f t="shared" si="131"/>
        <v>0</v>
      </c>
      <c r="BO84" s="43">
        <f t="shared" si="132"/>
        <v>0</v>
      </c>
      <c r="BP84" s="43">
        <f t="shared" si="133"/>
        <v>0</v>
      </c>
      <c r="BQ84" s="43">
        <f t="shared" si="134"/>
        <v>0</v>
      </c>
      <c r="BR84" s="43"/>
      <c r="BS84" s="641">
        <f t="shared" si="135"/>
        <v>0</v>
      </c>
      <c r="BT84" s="43">
        <f t="shared" si="136"/>
        <v>0</v>
      </c>
      <c r="BU84" s="43">
        <f t="shared" si="137"/>
        <v>0</v>
      </c>
      <c r="BV84" s="43">
        <f t="shared" si="138"/>
        <v>0</v>
      </c>
      <c r="BW84" s="43"/>
      <c r="BX84" s="641">
        <f t="shared" si="139"/>
        <v>0</v>
      </c>
      <c r="BY84" s="43">
        <f t="shared" si="140"/>
        <v>0</v>
      </c>
      <c r="BZ84" s="43">
        <f t="shared" si="141"/>
        <v>0</v>
      </c>
      <c r="CA84" s="43">
        <f t="shared" si="142"/>
        <v>0</v>
      </c>
      <c r="CB84" s="43"/>
      <c r="CC84" s="641">
        <f t="shared" si="143"/>
        <v>0</v>
      </c>
      <c r="CD84" s="43">
        <f t="shared" si="144"/>
        <v>0</v>
      </c>
      <c r="CE84" s="43">
        <f t="shared" si="145"/>
        <v>0</v>
      </c>
      <c r="CF84" s="43">
        <f t="shared" si="146"/>
        <v>0</v>
      </c>
      <c r="CG84" s="43"/>
      <c r="CH84" s="641">
        <f t="shared" si="147"/>
        <v>0</v>
      </c>
      <c r="CI84" s="43">
        <f t="shared" si="148"/>
        <v>0</v>
      </c>
      <c r="CJ84" s="43">
        <f t="shared" si="149"/>
        <v>0</v>
      </c>
      <c r="CK84" s="43">
        <f t="shared" si="150"/>
        <v>0</v>
      </c>
      <c r="CL84" s="43"/>
      <c r="CM84" s="641">
        <f t="shared" si="151"/>
        <v>0</v>
      </c>
      <c r="CN84" s="43">
        <f t="shared" si="152"/>
        <v>0</v>
      </c>
      <c r="CO84" s="43">
        <f t="shared" si="153"/>
        <v>0</v>
      </c>
      <c r="CP84" s="43">
        <f t="shared" si="154"/>
        <v>0</v>
      </c>
      <c r="CQ84" s="43"/>
      <c r="CR84" s="55">
        <f t="shared" ref="CR84:CR89" si="161">K78</f>
        <v>0</v>
      </c>
      <c r="CS84" s="43">
        <f t="shared" si="155"/>
        <v>0</v>
      </c>
      <c r="CT84" s="43">
        <f t="shared" si="156"/>
        <v>0</v>
      </c>
      <c r="CU84" s="43">
        <f t="shared" si="157"/>
        <v>0</v>
      </c>
      <c r="CV84" s="43"/>
      <c r="CW84" s="641">
        <f t="shared" si="40"/>
        <v>0</v>
      </c>
      <c r="CX84" s="43">
        <f t="shared" si="41"/>
        <v>0</v>
      </c>
      <c r="CY84" s="43">
        <f t="shared" si="29"/>
        <v>0</v>
      </c>
      <c r="CZ84" s="43">
        <f t="shared" si="42"/>
        <v>0</v>
      </c>
      <c r="DA84" s="43"/>
      <c r="DB84" s="641">
        <f t="shared" si="158"/>
        <v>0</v>
      </c>
      <c r="DC84" s="43">
        <f t="shared" si="44"/>
        <v>0</v>
      </c>
      <c r="DD84" s="43">
        <f t="shared" si="45"/>
        <v>0</v>
      </c>
      <c r="DE84" s="43">
        <f t="shared" si="46"/>
        <v>0</v>
      </c>
      <c r="DF84" s="43"/>
      <c r="DG84" s="641">
        <f t="shared" si="159"/>
        <v>0</v>
      </c>
      <c r="DH84" s="43">
        <f t="shared" si="47"/>
        <v>0</v>
      </c>
      <c r="DI84" s="43">
        <f t="shared" si="48"/>
        <v>0</v>
      </c>
      <c r="DJ84" s="43">
        <f t="shared" si="49"/>
        <v>0</v>
      </c>
      <c r="DK84" s="43"/>
      <c r="DL84" s="641">
        <f t="shared" si="160"/>
        <v>0</v>
      </c>
      <c r="DM84" s="43">
        <f t="shared" si="50"/>
        <v>0</v>
      </c>
      <c r="DN84" s="43">
        <f t="shared" si="34"/>
        <v>0</v>
      </c>
      <c r="DO84" s="43">
        <f t="shared" si="51"/>
        <v>0</v>
      </c>
      <c r="DP84" s="43"/>
    </row>
    <row r="85" spans="1:120" ht="14.95" customHeight="1" x14ac:dyDescent="0.3">
      <c r="B85" s="387" t="s">
        <v>113</v>
      </c>
      <c r="C85" s="388" t="s">
        <v>114</v>
      </c>
      <c r="D85" s="547">
        <v>0</v>
      </c>
      <c r="E85" s="547">
        <v>0</v>
      </c>
      <c r="F85" s="547">
        <v>0</v>
      </c>
      <c r="G85" s="547">
        <v>0</v>
      </c>
      <c r="H85" s="547">
        <v>0</v>
      </c>
      <c r="I85" s="547">
        <v>0</v>
      </c>
      <c r="J85" s="547">
        <v>0</v>
      </c>
      <c r="K85" s="547">
        <v>0</v>
      </c>
      <c r="L85" s="547">
        <v>0</v>
      </c>
      <c r="M85" s="547">
        <v>0</v>
      </c>
      <c r="N85" s="547">
        <v>0</v>
      </c>
      <c r="O85" s="547">
        <v>0</v>
      </c>
      <c r="P85" s="405"/>
      <c r="Q85" s="406"/>
      <c r="R85" s="396"/>
      <c r="S85" s="396"/>
      <c r="T85" s="396"/>
      <c r="U85" s="396"/>
      <c r="V85" s="396"/>
      <c r="W85" s="396"/>
      <c r="X85" s="396"/>
      <c r="Y85" s="396"/>
      <c r="Z85" s="396"/>
      <c r="AA85" s="397"/>
      <c r="BC85" s="53" t="str">
        <f t="shared" si="128"/>
        <v>WF-OPT</v>
      </c>
      <c r="BD85" s="53" t="str">
        <f t="shared" si="128"/>
        <v>Wireless Optical Smoke</v>
      </c>
      <c r="BE85" s="49">
        <v>1</v>
      </c>
      <c r="BF85" s="49">
        <f t="shared" si="52"/>
        <v>8</v>
      </c>
      <c r="BG85" s="58">
        <v>0</v>
      </c>
      <c r="BH85" s="59">
        <v>0</v>
      </c>
      <c r="BI85" s="55">
        <f t="shared" si="129"/>
        <v>0</v>
      </c>
      <c r="BJ85" s="49">
        <f t="shared" si="130"/>
        <v>0</v>
      </c>
      <c r="BK85" s="49">
        <f t="shared" si="35"/>
        <v>0</v>
      </c>
      <c r="BL85" s="49">
        <f t="shared" si="96"/>
        <v>0</v>
      </c>
      <c r="BM85" s="49"/>
      <c r="BN85" s="55">
        <f t="shared" si="131"/>
        <v>0</v>
      </c>
      <c r="BO85" s="49">
        <f t="shared" si="132"/>
        <v>0</v>
      </c>
      <c r="BP85" s="49">
        <f t="shared" si="133"/>
        <v>0</v>
      </c>
      <c r="BQ85" s="49">
        <f t="shared" si="134"/>
        <v>0</v>
      </c>
      <c r="BR85" s="49"/>
      <c r="BS85" s="55">
        <f t="shared" si="135"/>
        <v>0</v>
      </c>
      <c r="BT85" s="49">
        <f t="shared" si="136"/>
        <v>0</v>
      </c>
      <c r="BU85" s="49">
        <f t="shared" si="137"/>
        <v>0</v>
      </c>
      <c r="BV85" s="49">
        <f t="shared" si="138"/>
        <v>0</v>
      </c>
      <c r="BW85" s="49"/>
      <c r="BX85" s="55">
        <f t="shared" si="139"/>
        <v>0</v>
      </c>
      <c r="BY85" s="49">
        <f t="shared" si="140"/>
        <v>0</v>
      </c>
      <c r="BZ85" s="49">
        <f t="shared" si="141"/>
        <v>0</v>
      </c>
      <c r="CA85" s="49">
        <f t="shared" si="142"/>
        <v>0</v>
      </c>
      <c r="CB85" s="49"/>
      <c r="CC85" s="55">
        <f t="shared" si="143"/>
        <v>0</v>
      </c>
      <c r="CD85" s="49">
        <f t="shared" si="144"/>
        <v>0</v>
      </c>
      <c r="CE85" s="49">
        <f t="shared" si="145"/>
        <v>0</v>
      </c>
      <c r="CF85" s="49">
        <f t="shared" si="146"/>
        <v>0</v>
      </c>
      <c r="CG85" s="49"/>
      <c r="CH85" s="55">
        <f t="shared" si="147"/>
        <v>0</v>
      </c>
      <c r="CI85" s="49">
        <f t="shared" si="148"/>
        <v>0</v>
      </c>
      <c r="CJ85" s="49">
        <f t="shared" si="149"/>
        <v>0</v>
      </c>
      <c r="CK85" s="49">
        <f t="shared" si="150"/>
        <v>0</v>
      </c>
      <c r="CL85" s="49"/>
      <c r="CM85" s="55">
        <f t="shared" si="151"/>
        <v>0</v>
      </c>
      <c r="CN85" s="49">
        <f t="shared" si="152"/>
        <v>0</v>
      </c>
      <c r="CO85" s="49">
        <f t="shared" si="153"/>
        <v>0</v>
      </c>
      <c r="CP85" s="49">
        <f t="shared" si="154"/>
        <v>0</v>
      </c>
      <c r="CQ85" s="49"/>
      <c r="CR85" s="55">
        <f t="shared" si="161"/>
        <v>0</v>
      </c>
      <c r="CS85" s="49">
        <f t="shared" si="155"/>
        <v>0</v>
      </c>
      <c r="CT85" s="49">
        <f t="shared" si="156"/>
        <v>0</v>
      </c>
      <c r="CU85" s="49">
        <f t="shared" si="157"/>
        <v>0</v>
      </c>
      <c r="CV85" s="49"/>
      <c r="CW85" s="55">
        <f t="shared" si="40"/>
        <v>0</v>
      </c>
      <c r="CX85" s="49">
        <f t="shared" si="41"/>
        <v>0</v>
      </c>
      <c r="CY85" s="49">
        <f t="shared" si="29"/>
        <v>0</v>
      </c>
      <c r="CZ85" s="49">
        <f t="shared" si="42"/>
        <v>0</v>
      </c>
      <c r="DA85" s="49"/>
      <c r="DB85" s="55">
        <f t="shared" si="158"/>
        <v>0</v>
      </c>
      <c r="DC85" s="49">
        <f t="shared" si="44"/>
        <v>0</v>
      </c>
      <c r="DD85" s="49">
        <f t="shared" si="45"/>
        <v>0</v>
      </c>
      <c r="DE85" s="49">
        <f t="shared" si="46"/>
        <v>0</v>
      </c>
      <c r="DF85" s="49"/>
      <c r="DG85" s="55">
        <f t="shared" si="159"/>
        <v>0</v>
      </c>
      <c r="DH85" s="49">
        <f t="shared" si="47"/>
        <v>0</v>
      </c>
      <c r="DI85" s="49">
        <f t="shared" si="48"/>
        <v>0</v>
      </c>
      <c r="DJ85" s="49">
        <f t="shared" si="49"/>
        <v>0</v>
      </c>
      <c r="DK85" s="49"/>
      <c r="DL85" s="55">
        <f t="shared" si="160"/>
        <v>0</v>
      </c>
      <c r="DM85" s="49">
        <f t="shared" si="50"/>
        <v>0</v>
      </c>
      <c r="DN85" s="49">
        <f t="shared" si="34"/>
        <v>0</v>
      </c>
      <c r="DO85" s="49">
        <f t="shared" si="51"/>
        <v>0</v>
      </c>
      <c r="DP85" s="49"/>
    </row>
    <row r="86" spans="1:120" ht="14.95" customHeight="1" x14ac:dyDescent="0.3">
      <c r="B86" s="389" t="s">
        <v>111</v>
      </c>
      <c r="C86" s="201" t="s">
        <v>112</v>
      </c>
      <c r="D86" s="545">
        <v>0</v>
      </c>
      <c r="E86" s="545">
        <v>0</v>
      </c>
      <c r="F86" s="545">
        <v>0</v>
      </c>
      <c r="G86" s="545">
        <v>0</v>
      </c>
      <c r="H86" s="545">
        <v>0</v>
      </c>
      <c r="I86" s="545">
        <v>0</v>
      </c>
      <c r="J86" s="545">
        <v>0</v>
      </c>
      <c r="K86" s="545">
        <v>0</v>
      </c>
      <c r="L86" s="545">
        <v>0</v>
      </c>
      <c r="M86" s="545">
        <v>0</v>
      </c>
      <c r="N86" s="545">
        <v>0</v>
      </c>
      <c r="O86" s="545">
        <v>0</v>
      </c>
      <c r="P86" s="407"/>
      <c r="Q86" s="386"/>
      <c r="R86" s="54"/>
      <c r="S86" s="54"/>
      <c r="T86" s="54"/>
      <c r="U86" s="54"/>
      <c r="V86" s="54"/>
      <c r="W86" s="54"/>
      <c r="X86" s="54"/>
      <c r="Y86" s="54"/>
      <c r="Z86" s="54"/>
      <c r="AA86" s="399"/>
      <c r="BC86" s="53" t="str">
        <f t="shared" si="128"/>
        <v>WF-HEAT</v>
      </c>
      <c r="BD86" s="53" t="str">
        <f t="shared" si="128"/>
        <v>Wireless Heat</v>
      </c>
      <c r="BE86" s="49">
        <v>1</v>
      </c>
      <c r="BF86" s="49">
        <f t="shared" si="52"/>
        <v>8</v>
      </c>
      <c r="BG86" s="58">
        <v>0</v>
      </c>
      <c r="BH86" s="59">
        <v>0</v>
      </c>
      <c r="BI86" s="55">
        <f t="shared" si="129"/>
        <v>0</v>
      </c>
      <c r="BJ86" s="49">
        <f t="shared" si="130"/>
        <v>0</v>
      </c>
      <c r="BK86" s="49">
        <f t="shared" si="35"/>
        <v>0</v>
      </c>
      <c r="BL86" s="49">
        <f t="shared" si="96"/>
        <v>0</v>
      </c>
      <c r="BM86" s="49"/>
      <c r="BN86" s="55">
        <f t="shared" si="131"/>
        <v>0</v>
      </c>
      <c r="BO86" s="49">
        <f t="shared" si="132"/>
        <v>0</v>
      </c>
      <c r="BP86" s="49">
        <f t="shared" si="133"/>
        <v>0</v>
      </c>
      <c r="BQ86" s="49">
        <f t="shared" si="134"/>
        <v>0</v>
      </c>
      <c r="BR86" s="49"/>
      <c r="BS86" s="55">
        <f t="shared" si="135"/>
        <v>0</v>
      </c>
      <c r="BT86" s="49">
        <f t="shared" si="136"/>
        <v>0</v>
      </c>
      <c r="BU86" s="49">
        <f t="shared" si="137"/>
        <v>0</v>
      </c>
      <c r="BV86" s="49">
        <f t="shared" si="138"/>
        <v>0</v>
      </c>
      <c r="BW86" s="49"/>
      <c r="BX86" s="55">
        <f t="shared" si="139"/>
        <v>0</v>
      </c>
      <c r="BY86" s="49">
        <f t="shared" si="140"/>
        <v>0</v>
      </c>
      <c r="BZ86" s="49">
        <f t="shared" si="141"/>
        <v>0</v>
      </c>
      <c r="CA86" s="49">
        <f t="shared" si="142"/>
        <v>0</v>
      </c>
      <c r="CB86" s="49"/>
      <c r="CC86" s="55">
        <f t="shared" si="143"/>
        <v>0</v>
      </c>
      <c r="CD86" s="49">
        <f t="shared" si="144"/>
        <v>0</v>
      </c>
      <c r="CE86" s="49">
        <f t="shared" si="145"/>
        <v>0</v>
      </c>
      <c r="CF86" s="49">
        <f t="shared" si="146"/>
        <v>0</v>
      </c>
      <c r="CG86" s="49"/>
      <c r="CH86" s="55">
        <f t="shared" si="147"/>
        <v>0</v>
      </c>
      <c r="CI86" s="49">
        <f t="shared" si="148"/>
        <v>0</v>
      </c>
      <c r="CJ86" s="49">
        <f t="shared" si="149"/>
        <v>0</v>
      </c>
      <c r="CK86" s="49">
        <f t="shared" si="150"/>
        <v>0</v>
      </c>
      <c r="CL86" s="49"/>
      <c r="CM86" s="55">
        <f t="shared" si="151"/>
        <v>0</v>
      </c>
      <c r="CN86" s="49">
        <f t="shared" si="152"/>
        <v>0</v>
      </c>
      <c r="CO86" s="49">
        <f t="shared" si="153"/>
        <v>0</v>
      </c>
      <c r="CP86" s="49">
        <f t="shared" si="154"/>
        <v>0</v>
      </c>
      <c r="CQ86" s="49"/>
      <c r="CR86" s="55">
        <f t="shared" si="161"/>
        <v>0</v>
      </c>
      <c r="CS86" s="49">
        <f t="shared" si="155"/>
        <v>0</v>
      </c>
      <c r="CT86" s="49">
        <f t="shared" si="156"/>
        <v>0</v>
      </c>
      <c r="CU86" s="49">
        <f t="shared" si="157"/>
        <v>0</v>
      </c>
      <c r="CV86" s="49"/>
      <c r="CW86" s="55">
        <f t="shared" si="40"/>
        <v>0</v>
      </c>
      <c r="CX86" s="49">
        <f t="shared" si="41"/>
        <v>0</v>
      </c>
      <c r="CY86" s="49">
        <f t="shared" si="29"/>
        <v>0</v>
      </c>
      <c r="CZ86" s="49">
        <f t="shared" si="42"/>
        <v>0</v>
      </c>
      <c r="DA86" s="49"/>
      <c r="DB86" s="55">
        <f t="shared" si="158"/>
        <v>0</v>
      </c>
      <c r="DC86" s="49">
        <f t="shared" si="44"/>
        <v>0</v>
      </c>
      <c r="DD86" s="49">
        <f t="shared" si="45"/>
        <v>0</v>
      </c>
      <c r="DE86" s="49">
        <f t="shared" si="46"/>
        <v>0</v>
      </c>
      <c r="DF86" s="49"/>
      <c r="DG86" s="55">
        <f t="shared" si="159"/>
        <v>0</v>
      </c>
      <c r="DH86" s="49">
        <f t="shared" si="47"/>
        <v>0</v>
      </c>
      <c r="DI86" s="49">
        <f t="shared" si="48"/>
        <v>0</v>
      </c>
      <c r="DJ86" s="49">
        <f t="shared" si="49"/>
        <v>0</v>
      </c>
      <c r="DK86" s="49"/>
      <c r="DL86" s="55">
        <f t="shared" si="160"/>
        <v>0</v>
      </c>
      <c r="DM86" s="49">
        <f t="shared" si="50"/>
        <v>0</v>
      </c>
      <c r="DN86" s="49">
        <f t="shared" si="34"/>
        <v>0</v>
      </c>
      <c r="DO86" s="49">
        <f t="shared" si="51"/>
        <v>0</v>
      </c>
      <c r="DP86" s="49"/>
    </row>
    <row r="87" spans="1:120" ht="14.95" customHeight="1" x14ac:dyDescent="0.3">
      <c r="B87" s="389" t="s">
        <v>115</v>
      </c>
      <c r="C87" s="201" t="s">
        <v>117</v>
      </c>
      <c r="D87" s="545">
        <v>0</v>
      </c>
      <c r="E87" s="545">
        <v>0</v>
      </c>
      <c r="F87" s="545">
        <v>0</v>
      </c>
      <c r="G87" s="545">
        <v>0</v>
      </c>
      <c r="H87" s="545">
        <v>0</v>
      </c>
      <c r="I87" s="545">
        <v>0</v>
      </c>
      <c r="J87" s="545">
        <v>0</v>
      </c>
      <c r="K87" s="545">
        <v>0</v>
      </c>
      <c r="L87" s="545">
        <v>0</v>
      </c>
      <c r="M87" s="545">
        <v>0</v>
      </c>
      <c r="N87" s="545">
        <v>0</v>
      </c>
      <c r="O87" s="545">
        <v>0</v>
      </c>
      <c r="P87" s="407"/>
      <c r="Q87" s="386"/>
      <c r="R87" s="54"/>
      <c r="S87" s="54"/>
      <c r="T87" s="54"/>
      <c r="U87" s="54"/>
      <c r="V87" s="54"/>
      <c r="W87" s="54"/>
      <c r="X87" s="54"/>
      <c r="Y87" s="54"/>
      <c r="Z87" s="54"/>
      <c r="AA87" s="399"/>
      <c r="BC87" s="53" t="str">
        <f t="shared" si="128"/>
        <v>WF-MCP</v>
      </c>
      <c r="BD87" s="53" t="str">
        <f t="shared" si="128"/>
        <v>Wireless MCP</v>
      </c>
      <c r="BE87" s="49">
        <v>1</v>
      </c>
      <c r="BF87" s="49">
        <f t="shared" si="52"/>
        <v>8</v>
      </c>
      <c r="BG87" s="58">
        <v>0</v>
      </c>
      <c r="BH87" s="59">
        <v>0</v>
      </c>
      <c r="BI87" s="55">
        <f t="shared" si="129"/>
        <v>0</v>
      </c>
      <c r="BJ87" s="49">
        <f t="shared" si="130"/>
        <v>0</v>
      </c>
      <c r="BK87" s="49">
        <f t="shared" si="35"/>
        <v>0</v>
      </c>
      <c r="BL87" s="49">
        <f t="shared" si="96"/>
        <v>0</v>
      </c>
      <c r="BM87" s="49"/>
      <c r="BN87" s="55">
        <f t="shared" si="131"/>
        <v>0</v>
      </c>
      <c r="BO87" s="49">
        <f t="shared" si="132"/>
        <v>0</v>
      </c>
      <c r="BP87" s="49">
        <f t="shared" si="133"/>
        <v>0</v>
      </c>
      <c r="BQ87" s="49">
        <f t="shared" si="134"/>
        <v>0</v>
      </c>
      <c r="BR87" s="49"/>
      <c r="BS87" s="55">
        <f t="shared" si="135"/>
        <v>0</v>
      </c>
      <c r="BT87" s="49">
        <f t="shared" si="136"/>
        <v>0</v>
      </c>
      <c r="BU87" s="49">
        <f t="shared" si="137"/>
        <v>0</v>
      </c>
      <c r="BV87" s="49">
        <f t="shared" si="138"/>
        <v>0</v>
      </c>
      <c r="BW87" s="49"/>
      <c r="BX87" s="55">
        <f t="shared" si="139"/>
        <v>0</v>
      </c>
      <c r="BY87" s="49">
        <f t="shared" si="140"/>
        <v>0</v>
      </c>
      <c r="BZ87" s="49">
        <f t="shared" si="141"/>
        <v>0</v>
      </c>
      <c r="CA87" s="49">
        <f t="shared" si="142"/>
        <v>0</v>
      </c>
      <c r="CB87" s="49"/>
      <c r="CC87" s="55">
        <f t="shared" si="143"/>
        <v>0</v>
      </c>
      <c r="CD87" s="49">
        <f t="shared" si="144"/>
        <v>0</v>
      </c>
      <c r="CE87" s="49">
        <f t="shared" si="145"/>
        <v>0</v>
      </c>
      <c r="CF87" s="49">
        <f t="shared" si="146"/>
        <v>0</v>
      </c>
      <c r="CG87" s="49"/>
      <c r="CH87" s="55">
        <f t="shared" si="147"/>
        <v>0</v>
      </c>
      <c r="CI87" s="49">
        <f t="shared" si="148"/>
        <v>0</v>
      </c>
      <c r="CJ87" s="49">
        <f t="shared" si="149"/>
        <v>0</v>
      </c>
      <c r="CK87" s="49">
        <f t="shared" si="150"/>
        <v>0</v>
      </c>
      <c r="CL87" s="49"/>
      <c r="CM87" s="55">
        <f t="shared" si="151"/>
        <v>0</v>
      </c>
      <c r="CN87" s="49">
        <f t="shared" si="152"/>
        <v>0</v>
      </c>
      <c r="CO87" s="49">
        <f t="shared" si="153"/>
        <v>0</v>
      </c>
      <c r="CP87" s="49">
        <f t="shared" si="154"/>
        <v>0</v>
      </c>
      <c r="CQ87" s="49"/>
      <c r="CR87" s="55">
        <f t="shared" si="161"/>
        <v>0</v>
      </c>
      <c r="CS87" s="49">
        <f t="shared" si="155"/>
        <v>0</v>
      </c>
      <c r="CT87" s="49">
        <f t="shared" si="156"/>
        <v>0</v>
      </c>
      <c r="CU87" s="49">
        <f t="shared" si="157"/>
        <v>0</v>
      </c>
      <c r="CV87" s="49"/>
      <c r="CW87" s="55">
        <f t="shared" si="40"/>
        <v>0</v>
      </c>
      <c r="CX87" s="49">
        <f t="shared" si="41"/>
        <v>0</v>
      </c>
      <c r="CY87" s="49">
        <f t="shared" si="29"/>
        <v>0</v>
      </c>
      <c r="CZ87" s="49">
        <f t="shared" si="42"/>
        <v>0</v>
      </c>
      <c r="DA87" s="49"/>
      <c r="DB87" s="55">
        <f t="shared" si="158"/>
        <v>0</v>
      </c>
      <c r="DC87" s="49">
        <f t="shared" si="44"/>
        <v>0</v>
      </c>
      <c r="DD87" s="49">
        <f t="shared" si="45"/>
        <v>0</v>
      </c>
      <c r="DE87" s="49">
        <f t="shared" si="46"/>
        <v>0</v>
      </c>
      <c r="DF87" s="49"/>
      <c r="DG87" s="55">
        <f t="shared" si="159"/>
        <v>0</v>
      </c>
      <c r="DH87" s="49">
        <f t="shared" si="47"/>
        <v>0</v>
      </c>
      <c r="DI87" s="49">
        <f t="shared" si="48"/>
        <v>0</v>
      </c>
      <c r="DJ87" s="49">
        <f t="shared" si="49"/>
        <v>0</v>
      </c>
      <c r="DK87" s="49"/>
      <c r="DL87" s="55">
        <f t="shared" si="160"/>
        <v>0</v>
      </c>
      <c r="DM87" s="49">
        <f t="shared" si="50"/>
        <v>0</v>
      </c>
      <c r="DN87" s="49">
        <f t="shared" si="34"/>
        <v>0</v>
      </c>
      <c r="DO87" s="49">
        <f t="shared" si="51"/>
        <v>0</v>
      </c>
      <c r="DP87" s="49"/>
    </row>
    <row r="88" spans="1:120" ht="14.95" customHeight="1" thickBot="1" x14ac:dyDescent="0.35">
      <c r="B88" s="390" t="s">
        <v>116</v>
      </c>
      <c r="C88" s="391" t="s">
        <v>118</v>
      </c>
      <c r="D88" s="546">
        <v>0</v>
      </c>
      <c r="E88" s="546">
        <v>0</v>
      </c>
      <c r="F88" s="546">
        <v>0</v>
      </c>
      <c r="G88" s="546">
        <v>0</v>
      </c>
      <c r="H88" s="546">
        <v>0</v>
      </c>
      <c r="I88" s="546">
        <v>0</v>
      </c>
      <c r="J88" s="546">
        <v>0</v>
      </c>
      <c r="K88" s="546">
        <v>0</v>
      </c>
      <c r="L88" s="546">
        <v>0</v>
      </c>
      <c r="M88" s="546">
        <v>0</v>
      </c>
      <c r="N88" s="546">
        <v>0</v>
      </c>
      <c r="O88" s="546">
        <v>0</v>
      </c>
      <c r="P88" s="408"/>
      <c r="Q88" s="409"/>
      <c r="R88" s="402"/>
      <c r="S88" s="402"/>
      <c r="T88" s="402"/>
      <c r="U88" s="402"/>
      <c r="V88" s="402"/>
      <c r="W88" s="402"/>
      <c r="X88" s="402"/>
      <c r="Y88" s="402"/>
      <c r="Z88" s="402"/>
      <c r="AA88" s="403"/>
      <c r="BC88" s="53" t="str">
        <f t="shared" si="128"/>
        <v>WF-SND</v>
      </c>
      <c r="BD88" s="53" t="str">
        <f t="shared" si="128"/>
        <v>Wireless Sounder</v>
      </c>
      <c r="BE88" s="49">
        <v>1</v>
      </c>
      <c r="BF88" s="49">
        <f t="shared" si="52"/>
        <v>8</v>
      </c>
      <c r="BG88" s="58">
        <v>0</v>
      </c>
      <c r="BH88" s="59">
        <v>0</v>
      </c>
      <c r="BI88" s="55">
        <f t="shared" si="129"/>
        <v>0</v>
      </c>
      <c r="BJ88" s="49">
        <f t="shared" si="130"/>
        <v>0</v>
      </c>
      <c r="BK88" s="49">
        <f t="shared" si="35"/>
        <v>0</v>
      </c>
      <c r="BL88" s="49">
        <f t="shared" si="96"/>
        <v>0</v>
      </c>
      <c r="BM88" s="49"/>
      <c r="BN88" s="55">
        <f t="shared" si="131"/>
        <v>0</v>
      </c>
      <c r="BO88" s="49">
        <f t="shared" si="132"/>
        <v>0</v>
      </c>
      <c r="BP88" s="49">
        <f t="shared" si="133"/>
        <v>0</v>
      </c>
      <c r="BQ88" s="49">
        <f t="shared" si="134"/>
        <v>0</v>
      </c>
      <c r="BR88" s="49"/>
      <c r="BS88" s="55">
        <f t="shared" si="135"/>
        <v>0</v>
      </c>
      <c r="BT88" s="49">
        <f t="shared" si="136"/>
        <v>0</v>
      </c>
      <c r="BU88" s="49">
        <f t="shared" si="137"/>
        <v>0</v>
      </c>
      <c r="BV88" s="49">
        <f t="shared" si="138"/>
        <v>0</v>
      </c>
      <c r="BW88" s="49"/>
      <c r="BX88" s="55">
        <f t="shared" si="139"/>
        <v>0</v>
      </c>
      <c r="BY88" s="49">
        <f t="shared" si="140"/>
        <v>0</v>
      </c>
      <c r="BZ88" s="49">
        <f t="shared" si="141"/>
        <v>0</v>
      </c>
      <c r="CA88" s="49">
        <f t="shared" si="142"/>
        <v>0</v>
      </c>
      <c r="CB88" s="49"/>
      <c r="CC88" s="55">
        <f t="shared" si="143"/>
        <v>0</v>
      </c>
      <c r="CD88" s="49">
        <f t="shared" si="144"/>
        <v>0</v>
      </c>
      <c r="CE88" s="49">
        <f t="shared" si="145"/>
        <v>0</v>
      </c>
      <c r="CF88" s="49">
        <f t="shared" si="146"/>
        <v>0</v>
      </c>
      <c r="CG88" s="49"/>
      <c r="CH88" s="55">
        <f t="shared" si="147"/>
        <v>0</v>
      </c>
      <c r="CI88" s="49">
        <f t="shared" si="148"/>
        <v>0</v>
      </c>
      <c r="CJ88" s="49">
        <f t="shared" si="149"/>
        <v>0</v>
      </c>
      <c r="CK88" s="49">
        <f t="shared" si="150"/>
        <v>0</v>
      </c>
      <c r="CL88" s="49"/>
      <c r="CM88" s="55">
        <f t="shared" si="151"/>
        <v>0</v>
      </c>
      <c r="CN88" s="49">
        <f t="shared" si="152"/>
        <v>0</v>
      </c>
      <c r="CO88" s="49">
        <f t="shared" si="153"/>
        <v>0</v>
      </c>
      <c r="CP88" s="49">
        <f t="shared" si="154"/>
        <v>0</v>
      </c>
      <c r="CQ88" s="49"/>
      <c r="CR88" s="55">
        <f t="shared" si="161"/>
        <v>0</v>
      </c>
      <c r="CS88" s="49">
        <f t="shared" si="155"/>
        <v>0</v>
      </c>
      <c r="CT88" s="49">
        <f t="shared" si="156"/>
        <v>0</v>
      </c>
      <c r="CU88" s="49">
        <f t="shared" si="157"/>
        <v>0</v>
      </c>
      <c r="CV88" s="49"/>
      <c r="CW88" s="55">
        <f t="shared" si="40"/>
        <v>0</v>
      </c>
      <c r="CX88" s="49">
        <f t="shared" si="41"/>
        <v>0</v>
      </c>
      <c r="CY88" s="49">
        <f t="shared" si="29"/>
        <v>0</v>
      </c>
      <c r="CZ88" s="49">
        <f t="shared" si="42"/>
        <v>0</v>
      </c>
      <c r="DA88" s="49"/>
      <c r="DB88" s="55">
        <f t="shared" si="158"/>
        <v>0</v>
      </c>
      <c r="DC88" s="49">
        <f t="shared" si="44"/>
        <v>0</v>
      </c>
      <c r="DD88" s="49">
        <f t="shared" si="45"/>
        <v>0</v>
      </c>
      <c r="DE88" s="49">
        <f t="shared" si="46"/>
        <v>0</v>
      </c>
      <c r="DF88" s="49"/>
      <c r="DG88" s="55">
        <f t="shared" si="159"/>
        <v>0</v>
      </c>
      <c r="DH88" s="49">
        <f t="shared" si="47"/>
        <v>0</v>
      </c>
      <c r="DI88" s="49">
        <f t="shared" si="48"/>
        <v>0</v>
      </c>
      <c r="DJ88" s="49">
        <f t="shared" si="49"/>
        <v>0</v>
      </c>
      <c r="DK88" s="49"/>
      <c r="DL88" s="55">
        <f t="shared" si="160"/>
        <v>0</v>
      </c>
      <c r="DM88" s="49">
        <f t="shared" si="50"/>
        <v>0</v>
      </c>
      <c r="DN88" s="49">
        <f t="shared" si="34"/>
        <v>0</v>
      </c>
      <c r="DO88" s="49">
        <f t="shared" si="51"/>
        <v>0</v>
      </c>
      <c r="DP88" s="49"/>
    </row>
    <row r="89" spans="1:120" s="220" customFormat="1" ht="15.65" thickBot="1" x14ac:dyDescent="0.35">
      <c r="B89" s="758"/>
      <c r="C89" s="758"/>
      <c r="D89" s="381"/>
      <c r="E89" s="381"/>
      <c r="F89" s="381"/>
      <c r="G89" s="381"/>
      <c r="H89" s="381"/>
      <c r="I89" s="381"/>
      <c r="J89" s="381"/>
      <c r="K89" s="381"/>
      <c r="L89" s="381"/>
      <c r="M89" s="381"/>
      <c r="N89" s="381"/>
      <c r="O89" s="381"/>
      <c r="P89" s="385"/>
      <c r="Q89" s="385"/>
      <c r="R89" s="382"/>
      <c r="S89" s="382"/>
      <c r="T89" s="382"/>
      <c r="U89" s="382"/>
      <c r="V89" s="382"/>
      <c r="W89" s="382"/>
      <c r="X89" s="382"/>
      <c r="Y89" s="382"/>
      <c r="Z89" s="382"/>
      <c r="AA89" s="382"/>
      <c r="AB89" s="290"/>
      <c r="AC89" s="290"/>
      <c r="AD89" s="290"/>
      <c r="AE89" s="290"/>
      <c r="AF89" s="290"/>
      <c r="AG89" s="290"/>
      <c r="AH89" s="290"/>
      <c r="BC89" s="201" t="str">
        <f t="shared" si="128"/>
        <v>WF-IO</v>
      </c>
      <c r="BD89" s="201" t="str">
        <f t="shared" si="128"/>
        <v>Wireless I/O</v>
      </c>
      <c r="BE89" s="383">
        <v>1</v>
      </c>
      <c r="BF89" s="383">
        <f t="shared" si="52"/>
        <v>8</v>
      </c>
      <c r="BG89" s="58">
        <v>0</v>
      </c>
      <c r="BH89" s="59">
        <v>0</v>
      </c>
      <c r="BI89" s="384">
        <f t="shared" si="129"/>
        <v>0</v>
      </c>
      <c r="BJ89" s="383">
        <f t="shared" si="130"/>
        <v>0</v>
      </c>
      <c r="BK89" s="383">
        <f t="shared" si="35"/>
        <v>0</v>
      </c>
      <c r="BL89" s="383">
        <f t="shared" si="96"/>
        <v>0</v>
      </c>
      <c r="BM89" s="383"/>
      <c r="BN89" s="384">
        <f t="shared" si="131"/>
        <v>0</v>
      </c>
      <c r="BO89" s="383">
        <f t="shared" si="132"/>
        <v>0</v>
      </c>
      <c r="BP89" s="383">
        <f t="shared" si="133"/>
        <v>0</v>
      </c>
      <c r="BQ89" s="383">
        <f t="shared" si="134"/>
        <v>0</v>
      </c>
      <c r="BR89" s="383"/>
      <c r="BS89" s="384">
        <f t="shared" si="135"/>
        <v>0</v>
      </c>
      <c r="BT89" s="383">
        <f t="shared" si="136"/>
        <v>0</v>
      </c>
      <c r="BU89" s="383">
        <f t="shared" si="137"/>
        <v>0</v>
      </c>
      <c r="BV89" s="383">
        <f t="shared" si="138"/>
        <v>0</v>
      </c>
      <c r="BW89" s="383"/>
      <c r="BX89" s="384">
        <f t="shared" si="139"/>
        <v>0</v>
      </c>
      <c r="BY89" s="383">
        <f t="shared" si="140"/>
        <v>0</v>
      </c>
      <c r="BZ89" s="383">
        <f t="shared" si="141"/>
        <v>0</v>
      </c>
      <c r="CA89" s="383">
        <f t="shared" si="142"/>
        <v>0</v>
      </c>
      <c r="CB89" s="383"/>
      <c r="CC89" s="384">
        <f t="shared" si="143"/>
        <v>0</v>
      </c>
      <c r="CD89" s="383">
        <f t="shared" si="144"/>
        <v>0</v>
      </c>
      <c r="CE89" s="383">
        <f t="shared" si="145"/>
        <v>0</v>
      </c>
      <c r="CF89" s="383">
        <f t="shared" si="146"/>
        <v>0</v>
      </c>
      <c r="CG89" s="383"/>
      <c r="CH89" s="384">
        <f t="shared" si="147"/>
        <v>0</v>
      </c>
      <c r="CI89" s="383">
        <f t="shared" si="148"/>
        <v>0</v>
      </c>
      <c r="CJ89" s="383">
        <f t="shared" si="149"/>
        <v>0</v>
      </c>
      <c r="CK89" s="383">
        <f t="shared" si="150"/>
        <v>0</v>
      </c>
      <c r="CL89" s="383"/>
      <c r="CM89" s="384">
        <f t="shared" si="151"/>
        <v>0</v>
      </c>
      <c r="CN89" s="383">
        <f t="shared" si="152"/>
        <v>0</v>
      </c>
      <c r="CO89" s="383">
        <f t="shared" si="153"/>
        <v>0</v>
      </c>
      <c r="CP89" s="383">
        <f t="shared" si="154"/>
        <v>0</v>
      </c>
      <c r="CQ89" s="383"/>
      <c r="CR89" s="55">
        <f t="shared" si="161"/>
        <v>0</v>
      </c>
      <c r="CS89" s="383">
        <f t="shared" si="155"/>
        <v>0</v>
      </c>
      <c r="CT89" s="383">
        <f t="shared" si="156"/>
        <v>0</v>
      </c>
      <c r="CU89" s="383">
        <f t="shared" si="157"/>
        <v>0</v>
      </c>
      <c r="CV89" s="383"/>
      <c r="CW89" s="55">
        <f t="shared" si="40"/>
        <v>0</v>
      </c>
      <c r="CX89" s="49">
        <f t="shared" si="41"/>
        <v>0</v>
      </c>
      <c r="CY89" s="49">
        <f t="shared" si="29"/>
        <v>0</v>
      </c>
      <c r="CZ89" s="49">
        <f t="shared" si="42"/>
        <v>0</v>
      </c>
      <c r="DA89" s="383"/>
      <c r="DB89" s="55">
        <f t="shared" si="158"/>
        <v>0</v>
      </c>
      <c r="DC89" s="49">
        <f t="shared" si="44"/>
        <v>0</v>
      </c>
      <c r="DD89" s="49">
        <f t="shared" si="45"/>
        <v>0</v>
      </c>
      <c r="DE89" s="49">
        <f t="shared" si="46"/>
        <v>0</v>
      </c>
      <c r="DF89" s="383"/>
      <c r="DG89" s="55">
        <f t="shared" si="159"/>
        <v>0</v>
      </c>
      <c r="DH89" s="49">
        <f t="shared" si="47"/>
        <v>0</v>
      </c>
      <c r="DI89" s="49">
        <f t="shared" si="48"/>
        <v>0</v>
      </c>
      <c r="DJ89" s="49">
        <f t="shared" si="49"/>
        <v>0</v>
      </c>
      <c r="DK89" s="383"/>
      <c r="DL89" s="55">
        <f t="shared" si="160"/>
        <v>0</v>
      </c>
      <c r="DM89" s="49">
        <f t="shared" si="50"/>
        <v>0</v>
      </c>
      <c r="DN89" s="49">
        <f t="shared" si="34"/>
        <v>0</v>
      </c>
      <c r="DO89" s="49">
        <f t="shared" si="51"/>
        <v>0</v>
      </c>
      <c r="DP89" s="383"/>
    </row>
    <row r="90" spans="1:120" s="439" customFormat="1" ht="18" customHeight="1" x14ac:dyDescent="0.3">
      <c r="A90" s="434"/>
      <c r="B90" s="435" t="s">
        <v>22</v>
      </c>
      <c r="C90" s="436"/>
      <c r="D90" s="437" t="s">
        <v>396</v>
      </c>
      <c r="E90" s="438"/>
      <c r="F90" s="438"/>
      <c r="G90" s="438"/>
      <c r="H90" s="438"/>
      <c r="I90" s="438"/>
      <c r="J90" s="438"/>
      <c r="K90" s="438"/>
      <c r="L90" s="438"/>
      <c r="M90" s="438"/>
      <c r="N90" s="438"/>
      <c r="O90" s="436"/>
      <c r="P90" s="437"/>
      <c r="Q90" s="438"/>
      <c r="R90" s="438"/>
      <c r="S90" s="438"/>
      <c r="T90" s="438"/>
      <c r="U90" s="438"/>
      <c r="V90" s="438"/>
      <c r="W90" s="438"/>
      <c r="X90" s="438"/>
      <c r="Y90" s="438"/>
      <c r="Z90" s="438"/>
      <c r="AA90" s="436"/>
      <c r="AB90" s="434"/>
      <c r="BC90" s="752" t="s">
        <v>149</v>
      </c>
      <c r="BD90" s="753"/>
      <c r="BE90" s="440"/>
      <c r="BF90" s="440">
        <f t="shared" si="52"/>
        <v>8</v>
      </c>
      <c r="BG90" s="441"/>
      <c r="BH90" s="442"/>
      <c r="BI90" s="443"/>
      <c r="BJ90" s="440"/>
      <c r="BK90" s="440"/>
      <c r="BL90" s="440"/>
      <c r="BM90" s="440">
        <f>SUM(BL83:BL89)</f>
        <v>0</v>
      </c>
      <c r="BN90" s="443"/>
      <c r="BO90" s="440"/>
      <c r="BP90" s="440"/>
      <c r="BQ90" s="440"/>
      <c r="BR90" s="440">
        <f>SUM(BQ83:BQ89)</f>
        <v>0</v>
      </c>
      <c r="BS90" s="443"/>
      <c r="BT90" s="440"/>
      <c r="BU90" s="440"/>
      <c r="BV90" s="440"/>
      <c r="BW90" s="440">
        <f>SUM(BV83:BV89)</f>
        <v>0</v>
      </c>
      <c r="BX90" s="443"/>
      <c r="BY90" s="440"/>
      <c r="BZ90" s="440"/>
      <c r="CA90" s="440"/>
      <c r="CB90" s="440">
        <f>SUM(CA83:CA89)</f>
        <v>0</v>
      </c>
      <c r="CC90" s="443"/>
      <c r="CD90" s="440"/>
      <c r="CE90" s="440"/>
      <c r="CF90" s="440"/>
      <c r="CG90" s="440">
        <f>SUM(CF83:CF89)</f>
        <v>0</v>
      </c>
      <c r="CH90" s="443"/>
      <c r="CI90" s="440"/>
      <c r="CJ90" s="440"/>
      <c r="CK90" s="440"/>
      <c r="CL90" s="440">
        <f>SUM(CK83:CK89)</f>
        <v>0</v>
      </c>
      <c r="CM90" s="443"/>
      <c r="CN90" s="440"/>
      <c r="CO90" s="440"/>
      <c r="CP90" s="440"/>
      <c r="CQ90" s="440">
        <f>SUM(CP83:CP89)</f>
        <v>0</v>
      </c>
      <c r="CR90" s="443"/>
      <c r="CS90" s="440"/>
      <c r="CT90" s="440"/>
      <c r="CU90" s="440"/>
      <c r="CV90" s="440">
        <f>SUM(CU83:CU89)</f>
        <v>0</v>
      </c>
      <c r="CW90" s="495"/>
      <c r="CX90" s="496"/>
      <c r="CY90" s="496"/>
      <c r="CZ90" s="496"/>
      <c r="DA90" s="440">
        <f>SUM(CZ83:CZ89)</f>
        <v>0</v>
      </c>
      <c r="DB90" s="495"/>
      <c r="DC90" s="496"/>
      <c r="DD90" s="496"/>
      <c r="DE90" s="496"/>
      <c r="DF90" s="440">
        <f>SUM(DE83:DE89)</f>
        <v>0</v>
      </c>
      <c r="DG90" s="495"/>
      <c r="DH90" s="496"/>
      <c r="DI90" s="496"/>
      <c r="DJ90" s="496"/>
      <c r="DK90" s="440">
        <f>SUM(DJ83:DJ89)</f>
        <v>0</v>
      </c>
      <c r="DL90" s="495"/>
      <c r="DM90" s="496"/>
      <c r="DN90" s="496"/>
      <c r="DO90" s="496"/>
      <c r="DP90" s="440">
        <f>SUM(DO83:DO89)</f>
        <v>0</v>
      </c>
    </row>
    <row r="91" spans="1:120" ht="35.35" customHeight="1" x14ac:dyDescent="0.3">
      <c r="B91" s="106"/>
      <c r="C91" s="128"/>
      <c r="D91" s="411" t="s">
        <v>7</v>
      </c>
      <c r="E91" s="427" t="s">
        <v>8</v>
      </c>
      <c r="F91" s="321" t="s">
        <v>10</v>
      </c>
      <c r="G91" s="427" t="s">
        <v>9</v>
      </c>
      <c r="H91" s="321" t="s">
        <v>165</v>
      </c>
      <c r="I91" s="427" t="s">
        <v>166</v>
      </c>
      <c r="J91" s="321" t="s">
        <v>167</v>
      </c>
      <c r="K91" s="427" t="s">
        <v>168</v>
      </c>
      <c r="L91" s="321" t="s">
        <v>383</v>
      </c>
      <c r="M91" s="427" t="s">
        <v>382</v>
      </c>
      <c r="N91" s="427" t="s">
        <v>384</v>
      </c>
      <c r="O91" s="412" t="s">
        <v>385</v>
      </c>
      <c r="P91" s="110"/>
      <c r="Q91" s="111"/>
      <c r="R91" s="134"/>
      <c r="S91" s="134"/>
      <c r="T91" s="134"/>
      <c r="U91" s="134"/>
      <c r="V91" s="134"/>
      <c r="W91" s="134"/>
      <c r="X91" s="134"/>
      <c r="Y91" s="134"/>
      <c r="Z91" s="134"/>
      <c r="AA91" s="135"/>
      <c r="BC91" s="497" t="str">
        <f t="shared" ref="BC91:BD94" si="162">B85</f>
        <v>MKII-ARL/W</v>
      </c>
      <c r="BD91" s="497" t="str">
        <f t="shared" si="162"/>
        <v>Fyreye MKII Addressable remote LED - Wall</v>
      </c>
      <c r="BE91" s="49">
        <v>0</v>
      </c>
      <c r="BF91" s="49">
        <f t="shared" si="52"/>
        <v>8</v>
      </c>
      <c r="BG91" s="498">
        <v>0.45</v>
      </c>
      <c r="BH91" s="499">
        <v>2.1</v>
      </c>
      <c r="BI91" s="55">
        <f>D85</f>
        <v>0</v>
      </c>
      <c r="BJ91" s="49">
        <f>BI91*BE91</f>
        <v>0</v>
      </c>
      <c r="BK91" s="49">
        <f t="shared" si="35"/>
        <v>0</v>
      </c>
      <c r="BL91" s="49">
        <f t="shared" si="96"/>
        <v>0</v>
      </c>
      <c r="BM91" s="49"/>
      <c r="BN91" s="55">
        <f>E85</f>
        <v>0</v>
      </c>
      <c r="BO91" s="49">
        <f t="shared" ref="BO91:BO94" si="163">BN91*BE91</f>
        <v>0</v>
      </c>
      <c r="BP91" s="49">
        <f t="shared" ref="BP91:BP94" si="164">BN91*BG91</f>
        <v>0</v>
      </c>
      <c r="BQ91" s="49">
        <f>BH91*BN91</f>
        <v>0</v>
      </c>
      <c r="BR91" s="49"/>
      <c r="BS91" s="55">
        <f>F85</f>
        <v>0</v>
      </c>
      <c r="BT91" s="49">
        <f>BS91*BE91</f>
        <v>0</v>
      </c>
      <c r="BU91" s="49">
        <f>BS91*BG91</f>
        <v>0</v>
      </c>
      <c r="BV91" s="49">
        <f>BH91*BS91</f>
        <v>0</v>
      </c>
      <c r="BW91" s="49"/>
      <c r="BX91" s="55">
        <f>G85</f>
        <v>0</v>
      </c>
      <c r="BY91" s="49">
        <f>BX91*BE91</f>
        <v>0</v>
      </c>
      <c r="BZ91" s="49">
        <f>BX91*BG91</f>
        <v>0</v>
      </c>
      <c r="CA91" s="49">
        <f>BH91*BX91</f>
        <v>0</v>
      </c>
      <c r="CB91" s="49"/>
      <c r="CC91" s="55">
        <f>H85</f>
        <v>0</v>
      </c>
      <c r="CD91" s="49">
        <f>CC91*BE91</f>
        <v>0</v>
      </c>
      <c r="CE91" s="49">
        <f>CC91*BG91</f>
        <v>0</v>
      </c>
      <c r="CF91" s="49">
        <f>BH91*CC91</f>
        <v>0</v>
      </c>
      <c r="CG91" s="49"/>
      <c r="CH91" s="55">
        <f>I85</f>
        <v>0</v>
      </c>
      <c r="CI91" s="49">
        <f>CH91*BE91</f>
        <v>0</v>
      </c>
      <c r="CJ91" s="49">
        <f>CH91*BG91</f>
        <v>0</v>
      </c>
      <c r="CK91" s="49">
        <f>BH91*CH91</f>
        <v>0</v>
      </c>
      <c r="CL91" s="49"/>
      <c r="CM91" s="55">
        <f>J85</f>
        <v>0</v>
      </c>
      <c r="CN91" s="49">
        <f>CM91*BE91</f>
        <v>0</v>
      </c>
      <c r="CO91" s="49">
        <f>CM91*BG91</f>
        <v>0</v>
      </c>
      <c r="CP91" s="49">
        <f>BH91*CM91</f>
        <v>0</v>
      </c>
      <c r="CQ91" s="49"/>
      <c r="CR91" s="55">
        <f>K85</f>
        <v>0</v>
      </c>
      <c r="CS91" s="49">
        <f>CR91*BE91</f>
        <v>0</v>
      </c>
      <c r="CT91" s="49">
        <f>CR91*BG91</f>
        <v>0</v>
      </c>
      <c r="CU91" s="49">
        <f>BH91*CR91</f>
        <v>0</v>
      </c>
      <c r="CV91" s="49"/>
      <c r="CW91" s="55">
        <f t="shared" si="40"/>
        <v>0</v>
      </c>
      <c r="CX91" s="49">
        <f t="shared" si="41"/>
        <v>0</v>
      </c>
      <c r="CY91" s="49">
        <f t="shared" si="29"/>
        <v>0</v>
      </c>
      <c r="CZ91" s="49">
        <f t="shared" si="42"/>
        <v>0</v>
      </c>
      <c r="DA91" s="49"/>
      <c r="DB91" s="55">
        <f>M85</f>
        <v>0</v>
      </c>
      <c r="DC91" s="49">
        <f t="shared" si="44"/>
        <v>0</v>
      </c>
      <c r="DD91" s="49">
        <f t="shared" si="45"/>
        <v>0</v>
      </c>
      <c r="DE91" s="49">
        <f t="shared" si="46"/>
        <v>0</v>
      </c>
      <c r="DF91" s="49"/>
      <c r="DG91" s="55">
        <f>N85</f>
        <v>0</v>
      </c>
      <c r="DH91" s="49">
        <f t="shared" si="47"/>
        <v>0</v>
      </c>
      <c r="DI91" s="49">
        <f t="shared" si="48"/>
        <v>0</v>
      </c>
      <c r="DJ91" s="49">
        <f t="shared" si="49"/>
        <v>0</v>
      </c>
      <c r="DK91" s="49"/>
      <c r="DL91" s="55">
        <f>O85</f>
        <v>0</v>
      </c>
      <c r="DM91" s="49">
        <f t="shared" si="50"/>
        <v>0</v>
      </c>
      <c r="DN91" s="49">
        <f t="shared" si="34"/>
        <v>0</v>
      </c>
      <c r="DO91" s="49">
        <f t="shared" si="51"/>
        <v>0</v>
      </c>
      <c r="DP91" s="49"/>
    </row>
    <row r="92" spans="1:120" ht="12.1" customHeight="1" x14ac:dyDescent="0.3">
      <c r="B92" s="93"/>
      <c r="C92" s="418" t="s">
        <v>177</v>
      </c>
      <c r="D92" s="413">
        <f>BI96</f>
        <v>0</v>
      </c>
      <c r="E92" s="428">
        <f>BN96</f>
        <v>0</v>
      </c>
      <c r="F92" s="322">
        <f>BS96</f>
        <v>0</v>
      </c>
      <c r="G92" s="428">
        <f>BX96</f>
        <v>0</v>
      </c>
      <c r="H92" s="322">
        <f>CC96</f>
        <v>0</v>
      </c>
      <c r="I92" s="428">
        <f>CH96</f>
        <v>0</v>
      </c>
      <c r="J92" s="322">
        <f>CM96</f>
        <v>0</v>
      </c>
      <c r="K92" s="428">
        <f>CR96</f>
        <v>0</v>
      </c>
      <c r="L92" s="322">
        <f>CW96</f>
        <v>0</v>
      </c>
      <c r="M92" s="428">
        <f>DB96</f>
        <v>0</v>
      </c>
      <c r="N92" s="428">
        <f>DG96</f>
        <v>0</v>
      </c>
      <c r="O92" s="414">
        <f>DL96</f>
        <v>0</v>
      </c>
      <c r="P92" s="93"/>
      <c r="Q92" s="94"/>
      <c r="R92" s="150"/>
      <c r="S92" s="150"/>
      <c r="T92" s="150"/>
      <c r="U92" s="150"/>
      <c r="V92" s="150"/>
      <c r="W92" s="150"/>
      <c r="X92" s="150"/>
      <c r="Y92" s="150"/>
      <c r="Z92" s="150"/>
      <c r="AA92" s="151"/>
      <c r="BC92" s="53" t="str">
        <f t="shared" si="162"/>
        <v>MKII-ARL/C</v>
      </c>
      <c r="BD92" s="53" t="str">
        <f t="shared" si="162"/>
        <v>Fyreye MKII Addressable remote LED - Ceiling</v>
      </c>
      <c r="BE92" s="49">
        <v>0</v>
      </c>
      <c r="BF92" s="49">
        <f t="shared" si="52"/>
        <v>8</v>
      </c>
      <c r="BG92" s="58">
        <v>0.45</v>
      </c>
      <c r="BH92" s="59">
        <v>2.1</v>
      </c>
      <c r="BI92" s="55">
        <f>D86</f>
        <v>0</v>
      </c>
      <c r="BJ92" s="49">
        <f>BI92*BE92</f>
        <v>0</v>
      </c>
      <c r="BK92" s="49">
        <f t="shared" si="35"/>
        <v>0</v>
      </c>
      <c r="BL92" s="49">
        <f t="shared" si="96"/>
        <v>0</v>
      </c>
      <c r="BM92" s="49"/>
      <c r="BN92" s="55">
        <f>E86</f>
        <v>0</v>
      </c>
      <c r="BO92" s="49">
        <f t="shared" si="163"/>
        <v>0</v>
      </c>
      <c r="BP92" s="49">
        <f t="shared" si="164"/>
        <v>0</v>
      </c>
      <c r="BQ92" s="49">
        <f>BH92*BN92</f>
        <v>0</v>
      </c>
      <c r="BR92" s="49"/>
      <c r="BS92" s="55">
        <f>F86</f>
        <v>0</v>
      </c>
      <c r="BT92" s="49">
        <f>BS92*BE92</f>
        <v>0</v>
      </c>
      <c r="BU92" s="49">
        <f>BS92*BG92</f>
        <v>0</v>
      </c>
      <c r="BV92" s="49">
        <f>BH92*BS92</f>
        <v>0</v>
      </c>
      <c r="BW92" s="49"/>
      <c r="BX92" s="55">
        <f>G86</f>
        <v>0</v>
      </c>
      <c r="BY92" s="49">
        <f>BX92*BE92</f>
        <v>0</v>
      </c>
      <c r="BZ92" s="49">
        <f>BX92*BG92</f>
        <v>0</v>
      </c>
      <c r="CA92" s="49">
        <f>BH92*BX92</f>
        <v>0</v>
      </c>
      <c r="CB92" s="49"/>
      <c r="CC92" s="55">
        <f>H86</f>
        <v>0</v>
      </c>
      <c r="CD92" s="49">
        <f>CC92*BE92</f>
        <v>0</v>
      </c>
      <c r="CE92" s="49">
        <f>CC92*BG92</f>
        <v>0</v>
      </c>
      <c r="CF92" s="49">
        <f>BH92*CC92</f>
        <v>0</v>
      </c>
      <c r="CG92" s="49"/>
      <c r="CH92" s="55">
        <f>I86</f>
        <v>0</v>
      </c>
      <c r="CI92" s="49">
        <f>CH92*BE92</f>
        <v>0</v>
      </c>
      <c r="CJ92" s="49">
        <f>CH92*BG92</f>
        <v>0</v>
      </c>
      <c r="CK92" s="49">
        <f>BH92*CH92</f>
        <v>0</v>
      </c>
      <c r="CL92" s="49"/>
      <c r="CM92" s="55">
        <f>J86</f>
        <v>0</v>
      </c>
      <c r="CN92" s="49">
        <f>CM92*BE92</f>
        <v>0</v>
      </c>
      <c r="CO92" s="49">
        <f>CM92*BG92</f>
        <v>0</v>
      </c>
      <c r="CP92" s="49">
        <f>BH92*CM92</f>
        <v>0</v>
      </c>
      <c r="CQ92" s="49"/>
      <c r="CR92" s="55">
        <f t="shared" ref="CR92:CR94" si="165">K86</f>
        <v>0</v>
      </c>
      <c r="CS92" s="49">
        <f>CR92*BE92</f>
        <v>0</v>
      </c>
      <c r="CT92" s="49">
        <f>CR92*BG92</f>
        <v>0</v>
      </c>
      <c r="CU92" s="49">
        <f>BH92*CR92</f>
        <v>0</v>
      </c>
      <c r="CV92" s="49" t="s">
        <v>187</v>
      </c>
      <c r="CW92" s="55">
        <f t="shared" si="40"/>
        <v>0</v>
      </c>
      <c r="CX92" s="49">
        <f t="shared" si="41"/>
        <v>0</v>
      </c>
      <c r="CY92" s="49">
        <f t="shared" si="29"/>
        <v>0</v>
      </c>
      <c r="CZ92" s="49">
        <f t="shared" si="42"/>
        <v>0</v>
      </c>
      <c r="DA92" s="49" t="s">
        <v>187</v>
      </c>
      <c r="DB92" s="55">
        <f>M86</f>
        <v>0</v>
      </c>
      <c r="DC92" s="49">
        <f t="shared" si="44"/>
        <v>0</v>
      </c>
      <c r="DD92" s="49">
        <f t="shared" si="45"/>
        <v>0</v>
      </c>
      <c r="DE92" s="49">
        <f t="shared" si="46"/>
        <v>0</v>
      </c>
      <c r="DF92" s="49" t="s">
        <v>187</v>
      </c>
      <c r="DG92" s="55">
        <f>N86</f>
        <v>0</v>
      </c>
      <c r="DH92" s="49">
        <f t="shared" si="47"/>
        <v>0</v>
      </c>
      <c r="DI92" s="49">
        <f t="shared" si="48"/>
        <v>0</v>
      </c>
      <c r="DJ92" s="49">
        <f t="shared" si="49"/>
        <v>0</v>
      </c>
      <c r="DK92" s="49" t="s">
        <v>187</v>
      </c>
      <c r="DL92" s="55">
        <f>O86</f>
        <v>0</v>
      </c>
      <c r="DM92" s="49">
        <f t="shared" si="50"/>
        <v>0</v>
      </c>
      <c r="DN92" s="49">
        <f t="shared" si="34"/>
        <v>0</v>
      </c>
      <c r="DO92" s="49">
        <f t="shared" si="51"/>
        <v>0</v>
      </c>
      <c r="DP92" s="49" t="s">
        <v>187</v>
      </c>
    </row>
    <row r="93" spans="1:120" ht="12.1" customHeight="1" x14ac:dyDescent="0.3">
      <c r="B93" s="93"/>
      <c r="C93" s="418" t="s">
        <v>178</v>
      </c>
      <c r="D93" s="413">
        <f>BJ96</f>
        <v>0</v>
      </c>
      <c r="E93" s="428">
        <f>BO96</f>
        <v>0</v>
      </c>
      <c r="F93" s="322">
        <f>BT96</f>
        <v>0</v>
      </c>
      <c r="G93" s="428">
        <f>BY96</f>
        <v>0</v>
      </c>
      <c r="H93" s="322">
        <f>CD96</f>
        <v>0</v>
      </c>
      <c r="I93" s="428">
        <f>CI96</f>
        <v>0</v>
      </c>
      <c r="J93" s="322">
        <f>CN96</f>
        <v>0</v>
      </c>
      <c r="K93" s="322">
        <f>CS96</f>
        <v>0</v>
      </c>
      <c r="L93" s="322">
        <f>CX96</f>
        <v>0</v>
      </c>
      <c r="M93" s="428">
        <f>DC96</f>
        <v>0</v>
      </c>
      <c r="N93" s="428">
        <f>DH96</f>
        <v>0</v>
      </c>
      <c r="O93" s="414">
        <f>DM96</f>
        <v>0</v>
      </c>
      <c r="P93" s="93"/>
      <c r="Q93" s="94"/>
      <c r="R93" s="150"/>
      <c r="S93" s="150"/>
      <c r="T93" s="150"/>
      <c r="U93" s="150"/>
      <c r="V93" s="150"/>
      <c r="W93" s="150"/>
      <c r="X93" s="150"/>
      <c r="Y93" s="150"/>
      <c r="Z93" s="150"/>
      <c r="AA93" s="151"/>
      <c r="BC93" s="53" t="str">
        <f t="shared" si="162"/>
        <v>MKII-RL/W</v>
      </c>
      <c r="BD93" s="53" t="str">
        <f t="shared" si="162"/>
        <v>Fyreye MKII Conv remote LED - Wall</v>
      </c>
      <c r="BE93" s="49">
        <v>0</v>
      </c>
      <c r="BF93" s="49">
        <f t="shared" si="52"/>
        <v>8</v>
      </c>
      <c r="BG93" s="58">
        <v>0</v>
      </c>
      <c r="BH93" s="59">
        <v>15</v>
      </c>
      <c r="BI93" s="55">
        <f>D87</f>
        <v>0</v>
      </c>
      <c r="BJ93" s="49">
        <f>BI93*BE93</f>
        <v>0</v>
      </c>
      <c r="BK93" s="49">
        <f t="shared" si="35"/>
        <v>0</v>
      </c>
      <c r="BL93" s="49">
        <f t="shared" si="96"/>
        <v>0</v>
      </c>
      <c r="BM93" s="49"/>
      <c r="BN93" s="55">
        <f>E87</f>
        <v>0</v>
      </c>
      <c r="BO93" s="49">
        <f t="shared" si="163"/>
        <v>0</v>
      </c>
      <c r="BP93" s="49">
        <f t="shared" si="164"/>
        <v>0</v>
      </c>
      <c r="BQ93" s="49">
        <f>BH93*BN93</f>
        <v>0</v>
      </c>
      <c r="BR93" s="49"/>
      <c r="BS93" s="55">
        <f>F87</f>
        <v>0</v>
      </c>
      <c r="BT93" s="49">
        <f>BS93*BE93</f>
        <v>0</v>
      </c>
      <c r="BU93" s="49">
        <f>BS93*BG93</f>
        <v>0</v>
      </c>
      <c r="BV93" s="49">
        <f>BH93*BS93</f>
        <v>0</v>
      </c>
      <c r="BW93" s="49"/>
      <c r="BX93" s="55">
        <f>G87</f>
        <v>0</v>
      </c>
      <c r="BY93" s="49">
        <f>BX93*BE93</f>
        <v>0</v>
      </c>
      <c r="BZ93" s="49">
        <f>BX93*BG93</f>
        <v>0</v>
      </c>
      <c r="CA93" s="49">
        <f>BH93*BX93</f>
        <v>0</v>
      </c>
      <c r="CB93" s="49"/>
      <c r="CC93" s="55">
        <f>H87</f>
        <v>0</v>
      </c>
      <c r="CD93" s="49">
        <f>CC93*BE93</f>
        <v>0</v>
      </c>
      <c r="CE93" s="49">
        <f>CC93*BG93</f>
        <v>0</v>
      </c>
      <c r="CF93" s="49">
        <f>BH93*CC93</f>
        <v>0</v>
      </c>
      <c r="CG93" s="49"/>
      <c r="CH93" s="55">
        <f>I87</f>
        <v>0</v>
      </c>
      <c r="CI93" s="49">
        <f>CH93*BE93</f>
        <v>0</v>
      </c>
      <c r="CJ93" s="49">
        <f>CH93*BG93</f>
        <v>0</v>
      </c>
      <c r="CK93" s="49">
        <f>BH93*CH93</f>
        <v>0</v>
      </c>
      <c r="CL93" s="49"/>
      <c r="CM93" s="55">
        <f>J87</f>
        <v>0</v>
      </c>
      <c r="CN93" s="49">
        <f>CM93*BE93</f>
        <v>0</v>
      </c>
      <c r="CO93" s="49">
        <f>CM93*BG93</f>
        <v>0</v>
      </c>
      <c r="CP93" s="49">
        <f>BH93*CM93</f>
        <v>0</v>
      </c>
      <c r="CQ93" s="49"/>
      <c r="CR93" s="55">
        <f t="shared" si="165"/>
        <v>0</v>
      </c>
      <c r="CS93" s="49">
        <f>CR93*BE93</f>
        <v>0</v>
      </c>
      <c r="CT93" s="49">
        <f>CR93*BG93</f>
        <v>0</v>
      </c>
      <c r="CU93" s="49">
        <f>BH93*CR93</f>
        <v>0</v>
      </c>
      <c r="CV93" s="49"/>
      <c r="CW93" s="55">
        <f t="shared" si="40"/>
        <v>0</v>
      </c>
      <c r="CX93" s="49">
        <f t="shared" si="41"/>
        <v>0</v>
      </c>
      <c r="CY93" s="49">
        <f t="shared" si="29"/>
        <v>0</v>
      </c>
      <c r="CZ93" s="49">
        <f t="shared" si="42"/>
        <v>0</v>
      </c>
      <c r="DA93" s="49"/>
      <c r="DB93" s="55">
        <f>M87</f>
        <v>0</v>
      </c>
      <c r="DC93" s="49">
        <f t="shared" si="44"/>
        <v>0</v>
      </c>
      <c r="DD93" s="49">
        <f t="shared" si="45"/>
        <v>0</v>
      </c>
      <c r="DE93" s="49">
        <f t="shared" si="46"/>
        <v>0</v>
      </c>
      <c r="DF93" s="49"/>
      <c r="DG93" s="55">
        <f>N87</f>
        <v>0</v>
      </c>
      <c r="DH93" s="49">
        <f t="shared" si="47"/>
        <v>0</v>
      </c>
      <c r="DI93" s="49">
        <f t="shared" si="48"/>
        <v>0</v>
      </c>
      <c r="DJ93" s="49">
        <f t="shared" si="49"/>
        <v>0</v>
      </c>
      <c r="DK93" s="49"/>
      <c r="DL93" s="55">
        <f>O87</f>
        <v>0</v>
      </c>
      <c r="DM93" s="49">
        <f t="shared" si="50"/>
        <v>0</v>
      </c>
      <c r="DN93" s="49">
        <f t="shared" si="34"/>
        <v>0</v>
      </c>
      <c r="DO93" s="49">
        <f t="shared" si="51"/>
        <v>0</v>
      </c>
      <c r="DP93" s="49"/>
    </row>
    <row r="94" spans="1:120" ht="12.75" customHeight="1" x14ac:dyDescent="0.3">
      <c r="B94" s="93"/>
      <c r="C94" s="418" t="s">
        <v>179</v>
      </c>
      <c r="D94" s="415">
        <f t="shared" ref="D94:O94" si="166">D12</f>
        <v>250</v>
      </c>
      <c r="E94" s="429">
        <f t="shared" si="166"/>
        <v>250</v>
      </c>
      <c r="F94" s="323">
        <f t="shared" si="166"/>
        <v>250</v>
      </c>
      <c r="G94" s="429">
        <f t="shared" si="166"/>
        <v>250</v>
      </c>
      <c r="H94" s="323">
        <f t="shared" si="166"/>
        <v>0</v>
      </c>
      <c r="I94" s="429">
        <f t="shared" si="166"/>
        <v>0</v>
      </c>
      <c r="J94" s="323">
        <f t="shared" si="166"/>
        <v>0</v>
      </c>
      <c r="K94" s="429">
        <f>J94</f>
        <v>0</v>
      </c>
      <c r="L94" s="323">
        <f>K94</f>
        <v>0</v>
      </c>
      <c r="M94" s="429">
        <f>L94</f>
        <v>0</v>
      </c>
      <c r="N94" s="429">
        <f>M94</f>
        <v>0</v>
      </c>
      <c r="O94" s="416">
        <f t="shared" si="166"/>
        <v>0</v>
      </c>
      <c r="P94" s="93"/>
      <c r="Q94" s="94"/>
      <c r="R94" s="152"/>
      <c r="S94" s="152"/>
      <c r="T94" s="152"/>
      <c r="U94" s="152"/>
      <c r="V94" s="152"/>
      <c r="W94" s="152"/>
      <c r="X94" s="152"/>
      <c r="Y94" s="152"/>
      <c r="Z94" s="152"/>
      <c r="AA94" s="153"/>
      <c r="BC94" s="53" t="str">
        <f t="shared" si="162"/>
        <v>MKII-RL/C</v>
      </c>
      <c r="BD94" s="53" t="str">
        <f t="shared" si="162"/>
        <v>Fyreye MKII Conv remote LED - Ceiling</v>
      </c>
      <c r="BE94" s="49">
        <v>0</v>
      </c>
      <c r="BF94" s="49">
        <f t="shared" si="52"/>
        <v>8</v>
      </c>
      <c r="BG94" s="58">
        <v>0</v>
      </c>
      <c r="BH94" s="59">
        <v>15</v>
      </c>
      <c r="BI94" s="55">
        <f>D88</f>
        <v>0</v>
      </c>
      <c r="BJ94" s="49">
        <f>BI94*BE94</f>
        <v>0</v>
      </c>
      <c r="BK94" s="49">
        <f t="shared" si="35"/>
        <v>0</v>
      </c>
      <c r="BL94" s="49">
        <f t="shared" si="96"/>
        <v>0</v>
      </c>
      <c r="BM94" s="49"/>
      <c r="BN94" s="55">
        <f>E88</f>
        <v>0</v>
      </c>
      <c r="BO94" s="49">
        <f t="shared" si="163"/>
        <v>0</v>
      </c>
      <c r="BP94" s="49">
        <f t="shared" si="164"/>
        <v>0</v>
      </c>
      <c r="BQ94" s="49">
        <f>BH94*BN94</f>
        <v>0</v>
      </c>
      <c r="BR94" s="49"/>
      <c r="BS94" s="55">
        <f>F88</f>
        <v>0</v>
      </c>
      <c r="BT94" s="49">
        <f>BS94*BE94</f>
        <v>0</v>
      </c>
      <c r="BU94" s="49">
        <f>BS94*BG94</f>
        <v>0</v>
      </c>
      <c r="BV94" s="49">
        <f>BH94*BS94</f>
        <v>0</v>
      </c>
      <c r="BW94" s="49"/>
      <c r="BX94" s="55">
        <f>G88</f>
        <v>0</v>
      </c>
      <c r="BY94" s="49">
        <f>BX94*BE94</f>
        <v>0</v>
      </c>
      <c r="BZ94" s="49">
        <f>BX94*BG94</f>
        <v>0</v>
      </c>
      <c r="CA94" s="49">
        <f>BH94*BX94</f>
        <v>0</v>
      </c>
      <c r="CB94" s="49"/>
      <c r="CC94" s="55">
        <f>H88</f>
        <v>0</v>
      </c>
      <c r="CD94" s="49">
        <f>CC94*BE94</f>
        <v>0</v>
      </c>
      <c r="CE94" s="49">
        <f>CC94*BG94</f>
        <v>0</v>
      </c>
      <c r="CF94" s="49">
        <f>BH94*CC94</f>
        <v>0</v>
      </c>
      <c r="CG94" s="49"/>
      <c r="CH94" s="55">
        <f>I88</f>
        <v>0</v>
      </c>
      <c r="CI94" s="49">
        <f>CH94*BE94</f>
        <v>0</v>
      </c>
      <c r="CJ94" s="49">
        <f>CH94*BG94</f>
        <v>0</v>
      </c>
      <c r="CK94" s="49">
        <f>BH94*CH94</f>
        <v>0</v>
      </c>
      <c r="CL94" s="49"/>
      <c r="CM94" s="55">
        <f>J88</f>
        <v>0</v>
      </c>
      <c r="CN94" s="49">
        <f>CM94*BE94</f>
        <v>0</v>
      </c>
      <c r="CO94" s="49">
        <f>CM94*BG94</f>
        <v>0</v>
      </c>
      <c r="CP94" s="49">
        <f>BH94*CM94</f>
        <v>0</v>
      </c>
      <c r="CQ94" s="49"/>
      <c r="CR94" s="55">
        <f t="shared" si="165"/>
        <v>0</v>
      </c>
      <c r="CS94" s="49">
        <f>CR94*BE94</f>
        <v>0</v>
      </c>
      <c r="CT94" s="49">
        <f>CR94*BG94</f>
        <v>0</v>
      </c>
      <c r="CU94" s="49">
        <f>BH94*CR94</f>
        <v>0</v>
      </c>
      <c r="CV94" s="49"/>
      <c r="CW94" s="55">
        <f t="shared" si="40"/>
        <v>0</v>
      </c>
      <c r="CX94" s="49">
        <f t="shared" si="41"/>
        <v>0</v>
      </c>
      <c r="CY94" s="49">
        <f t="shared" si="29"/>
        <v>0</v>
      </c>
      <c r="CZ94" s="49">
        <f t="shared" si="42"/>
        <v>0</v>
      </c>
      <c r="DA94" s="49"/>
      <c r="DB94" s="55">
        <f>M88</f>
        <v>0</v>
      </c>
      <c r="DC94" s="49">
        <f t="shared" si="44"/>
        <v>0</v>
      </c>
      <c r="DD94" s="49">
        <f t="shared" si="45"/>
        <v>0</v>
      </c>
      <c r="DE94" s="49">
        <f t="shared" si="46"/>
        <v>0</v>
      </c>
      <c r="DF94" s="49"/>
      <c r="DG94" s="55">
        <f>N88</f>
        <v>0</v>
      </c>
      <c r="DH94" s="49">
        <f t="shared" si="47"/>
        <v>0</v>
      </c>
      <c r="DI94" s="49">
        <f t="shared" si="48"/>
        <v>0</v>
      </c>
      <c r="DJ94" s="49">
        <f t="shared" si="49"/>
        <v>0</v>
      </c>
      <c r="DK94" s="49"/>
      <c r="DL94" s="55">
        <f>O88</f>
        <v>0</v>
      </c>
      <c r="DM94" s="49">
        <f t="shared" si="50"/>
        <v>0</v>
      </c>
      <c r="DN94" s="49">
        <f t="shared" si="34"/>
        <v>0</v>
      </c>
      <c r="DO94" s="49">
        <f t="shared" si="51"/>
        <v>0</v>
      </c>
      <c r="DP94" s="49"/>
    </row>
    <row r="95" spans="1:120" s="94" customFormat="1" ht="16.3" thickBot="1" x14ac:dyDescent="0.4">
      <c r="A95" s="223"/>
      <c r="B95" s="154"/>
      <c r="C95" s="419" t="s">
        <v>31</v>
      </c>
      <c r="D95" s="417" t="str">
        <f>IF(D93&lt;=D94,"OK","NOT OK")</f>
        <v>OK</v>
      </c>
      <c r="E95" s="430" t="str">
        <f t="shared" ref="E95:J95" si="167">IF(E93&lt;=E94,"OK","NOT OK")</f>
        <v>OK</v>
      </c>
      <c r="F95" s="380" t="str">
        <f t="shared" si="167"/>
        <v>OK</v>
      </c>
      <c r="G95" s="430" t="str">
        <f t="shared" si="167"/>
        <v>OK</v>
      </c>
      <c r="H95" s="380" t="str">
        <f t="shared" si="167"/>
        <v>OK</v>
      </c>
      <c r="I95" s="430" t="str">
        <f t="shared" si="167"/>
        <v>OK</v>
      </c>
      <c r="J95" s="380" t="str">
        <f t="shared" si="167"/>
        <v>OK</v>
      </c>
      <c r="K95" s="430" t="str">
        <f t="shared" ref="K95:O95" si="168">IF(K93&lt;=K94,"OK","NOT OK")</f>
        <v>OK</v>
      </c>
      <c r="L95" s="380" t="str">
        <f t="shared" si="168"/>
        <v>OK</v>
      </c>
      <c r="M95" s="430" t="str">
        <f t="shared" si="168"/>
        <v>OK</v>
      </c>
      <c r="N95" s="430" t="str">
        <f t="shared" si="168"/>
        <v>OK</v>
      </c>
      <c r="O95" s="421" t="str">
        <f t="shared" si="168"/>
        <v>OK</v>
      </c>
      <c r="P95" s="410"/>
      <c r="Q95" s="155"/>
      <c r="R95" s="156"/>
      <c r="S95" s="156"/>
      <c r="T95" s="156"/>
      <c r="U95" s="156"/>
      <c r="V95" s="156"/>
      <c r="W95" s="156"/>
      <c r="X95" s="156"/>
      <c r="Y95" s="156"/>
      <c r="Z95" s="156"/>
      <c r="AA95" s="157"/>
      <c r="AB95" s="223"/>
      <c r="BI95" s="147"/>
      <c r="BJ95" s="147"/>
      <c r="BK95" s="147"/>
      <c r="BL95" s="147"/>
      <c r="BM95" s="147">
        <f>IF(SUM(BI91:BI94)&gt;BF91,(SUM(BK91:BK94)+(BF91*BH91)),SUM(BL91:BL94))</f>
        <v>0</v>
      </c>
      <c r="BN95" s="147"/>
      <c r="BO95" s="147"/>
      <c r="BP95" s="147"/>
      <c r="BQ95" s="147"/>
      <c r="BR95" s="147">
        <f>IF(SUM(BN91:BN94)&gt;BF91,(SUM(BP91:BP94)+(BF91*BH91)),SUM(BQ91:BQ94))</f>
        <v>0</v>
      </c>
      <c r="BS95" s="147"/>
      <c r="BT95" s="147"/>
      <c r="BU95" s="147"/>
      <c r="BV95" s="147"/>
      <c r="BW95" s="147">
        <f>IF(SUM(BS91:BS94)&gt;BF91,(SUM(BU91:BU94)+(BF91*BH91)),SUM(BV91:BV94))</f>
        <v>0</v>
      </c>
      <c r="BX95" s="147"/>
      <c r="BY95" s="147"/>
      <c r="BZ95" s="147"/>
      <c r="CA95" s="147"/>
      <c r="CB95" s="147">
        <f>IF(SUM(BX91:BX94)&gt;BF91,(SUM(BZ91:BZ94)+(BF91*BH91)),SUM(CA91:CA94))</f>
        <v>0</v>
      </c>
      <c r="CC95" s="147"/>
      <c r="CD95" s="147"/>
      <c r="CE95" s="147"/>
      <c r="CF95" s="147"/>
      <c r="CG95" s="147">
        <f>IF(SUM(CC91:CC94)&gt;BF91,(SUM(CE91:CE94)+(BF91*BH91)),SUM(CF91:CF94))</f>
        <v>0</v>
      </c>
      <c r="CH95" s="147"/>
      <c r="CI95" s="147"/>
      <c r="CJ95" s="147"/>
      <c r="CK95" s="147"/>
      <c r="CL95" s="147">
        <f>IF(SUM(CH91:CH94)&gt;BF91,(SUM(CJ91:CJ94)+(BF91*BH91)),SUM(CK91:CK94))</f>
        <v>0</v>
      </c>
      <c r="CM95" s="147"/>
      <c r="CN95" s="147"/>
      <c r="CO95" s="147"/>
      <c r="CP95" s="147"/>
      <c r="CQ95" s="147">
        <f>IF(SUM(CM91:CM94)&gt;BF91,(SUM(CO91:CO94)+(BF91*BH91)),SUM(CP91:CP94))</f>
        <v>0</v>
      </c>
      <c r="CR95" s="147"/>
      <c r="CS95" s="147"/>
      <c r="CT95" s="147"/>
      <c r="CU95" s="147"/>
      <c r="CV95" s="147">
        <f>IF(SUM(CR91:CR94)&gt;BF91,(SUM(CT91:CT94)+(BF91*BH91)),SUM(CU91:CU94))</f>
        <v>0</v>
      </c>
      <c r="CW95" s="147"/>
      <c r="CX95" s="147"/>
      <c r="CY95" s="147"/>
      <c r="CZ95" s="147"/>
      <c r="DA95" s="147">
        <f>IF(SUM(CW91:CW94)&gt;BF91,(SUM(CY91:CY94)+(BF91*BH91)),SUM(CZ91:CZ94))</f>
        <v>0</v>
      </c>
      <c r="DB95" s="147"/>
      <c r="DC95" s="147"/>
      <c r="DD95" s="147"/>
      <c r="DE95" s="147"/>
      <c r="DF95" s="147">
        <f>IF(SUM(DB91:DB94)&gt;BF91,(SUM(DD91:DD94)+(BF91*BH91)),SUM(DE91:DE94))</f>
        <v>0</v>
      </c>
      <c r="DG95" s="147"/>
      <c r="DH95" s="147"/>
      <c r="DI95" s="147"/>
      <c r="DJ95" s="147"/>
      <c r="DK95" s="147">
        <f>IF(SUM(DG91:DG94)&gt;BF91,(SUM(DI91:DI94)+(BF91*BH91)),SUM(DJ91:DJ94))</f>
        <v>0</v>
      </c>
      <c r="DL95" s="147"/>
      <c r="DM95" s="147"/>
      <c r="DN95" s="147"/>
      <c r="DO95" s="147"/>
      <c r="DP95" s="147">
        <f>IF(SUM(DL91:DL94)&gt;BF91,(SUM(DN91:DN94)+(BF91*BH91)),SUM(DO91:DO94))</f>
        <v>0</v>
      </c>
    </row>
    <row r="96" spans="1:120" s="148" customFormat="1" ht="15.65" thickBot="1" x14ac:dyDescent="0.35">
      <c r="A96" s="226"/>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6"/>
      <c r="BI96" s="149">
        <f t="shared" ref="BI96:BP96" si="169">SUM(BI53:BI94)</f>
        <v>0</v>
      </c>
      <c r="BJ96" s="149">
        <f t="shared" si="169"/>
        <v>0</v>
      </c>
      <c r="BK96" s="149">
        <f t="shared" si="169"/>
        <v>0</v>
      </c>
      <c r="BL96" s="149">
        <f t="shared" si="169"/>
        <v>0</v>
      </c>
      <c r="BM96" s="149">
        <f t="shared" si="169"/>
        <v>0</v>
      </c>
      <c r="BN96" s="149">
        <f t="shared" si="169"/>
        <v>0</v>
      </c>
      <c r="BO96" s="149">
        <f t="shared" si="169"/>
        <v>0</v>
      </c>
      <c r="BP96" s="149">
        <f t="shared" si="169"/>
        <v>0</v>
      </c>
      <c r="BQ96" s="149">
        <f t="shared" ref="BQ96:CV96" si="170">SUM(BQ53:BQ94)</f>
        <v>0</v>
      </c>
      <c r="BR96" s="149">
        <f t="shared" si="170"/>
        <v>0</v>
      </c>
      <c r="BS96" s="149">
        <f t="shared" si="170"/>
        <v>0</v>
      </c>
      <c r="BT96" s="149">
        <f t="shared" si="170"/>
        <v>0</v>
      </c>
      <c r="BU96" s="149">
        <f t="shared" si="170"/>
        <v>0</v>
      </c>
      <c r="BV96" s="149">
        <f t="shared" si="170"/>
        <v>0</v>
      </c>
      <c r="BW96" s="149">
        <f t="shared" si="170"/>
        <v>0</v>
      </c>
      <c r="BX96" s="149">
        <f t="shared" si="170"/>
        <v>0</v>
      </c>
      <c r="BY96" s="149">
        <f t="shared" si="170"/>
        <v>0</v>
      </c>
      <c r="BZ96" s="149">
        <f t="shared" si="170"/>
        <v>0</v>
      </c>
      <c r="CA96" s="149">
        <f t="shared" si="170"/>
        <v>0</v>
      </c>
      <c r="CB96" s="149">
        <f t="shared" si="170"/>
        <v>0</v>
      </c>
      <c r="CC96" s="149">
        <f t="shared" si="170"/>
        <v>0</v>
      </c>
      <c r="CD96" s="149">
        <f t="shared" si="170"/>
        <v>0</v>
      </c>
      <c r="CE96" s="149">
        <f t="shared" si="170"/>
        <v>0</v>
      </c>
      <c r="CF96" s="149">
        <f t="shared" si="170"/>
        <v>0</v>
      </c>
      <c r="CG96" s="149">
        <f t="shared" si="170"/>
        <v>0</v>
      </c>
      <c r="CH96" s="149">
        <f t="shared" si="170"/>
        <v>0</v>
      </c>
      <c r="CI96" s="149">
        <f t="shared" si="170"/>
        <v>0</v>
      </c>
      <c r="CJ96" s="149">
        <f t="shared" si="170"/>
        <v>0</v>
      </c>
      <c r="CK96" s="149">
        <f t="shared" si="170"/>
        <v>0</v>
      </c>
      <c r="CL96" s="149">
        <f t="shared" si="170"/>
        <v>0</v>
      </c>
      <c r="CM96" s="149">
        <f t="shared" si="170"/>
        <v>0</v>
      </c>
      <c r="CN96" s="149">
        <f t="shared" si="170"/>
        <v>0</v>
      </c>
      <c r="CO96" s="149">
        <f t="shared" si="170"/>
        <v>0</v>
      </c>
      <c r="CP96" s="149">
        <f t="shared" si="170"/>
        <v>0</v>
      </c>
      <c r="CQ96" s="149">
        <f t="shared" si="170"/>
        <v>0</v>
      </c>
      <c r="CR96" s="149">
        <f>SUM(CR53:CR94)</f>
        <v>0</v>
      </c>
      <c r="CS96" s="149">
        <f t="shared" si="170"/>
        <v>0</v>
      </c>
      <c r="CT96" s="149">
        <f t="shared" si="170"/>
        <v>0</v>
      </c>
      <c r="CU96" s="149">
        <f t="shared" si="170"/>
        <v>0</v>
      </c>
      <c r="CV96" s="149">
        <f t="shared" si="170"/>
        <v>0</v>
      </c>
      <c r="CW96" s="149">
        <f t="shared" ref="CW96:DP96" si="171">SUM(CW53:CW94)</f>
        <v>0</v>
      </c>
      <c r="CX96" s="149">
        <f t="shared" si="171"/>
        <v>0</v>
      </c>
      <c r="CY96" s="149">
        <f t="shared" si="171"/>
        <v>0</v>
      </c>
      <c r="CZ96" s="149">
        <f t="shared" si="171"/>
        <v>0</v>
      </c>
      <c r="DA96" s="149">
        <f t="shared" si="171"/>
        <v>0</v>
      </c>
      <c r="DB96" s="149">
        <f t="shared" si="171"/>
        <v>0</v>
      </c>
      <c r="DC96" s="149">
        <f t="shared" si="171"/>
        <v>0</v>
      </c>
      <c r="DD96" s="149">
        <f t="shared" si="171"/>
        <v>0</v>
      </c>
      <c r="DE96" s="149">
        <f t="shared" si="171"/>
        <v>0</v>
      </c>
      <c r="DF96" s="149">
        <f t="shared" si="171"/>
        <v>0</v>
      </c>
      <c r="DG96" s="149">
        <f t="shared" si="171"/>
        <v>0</v>
      </c>
      <c r="DH96" s="149">
        <f t="shared" si="171"/>
        <v>0</v>
      </c>
      <c r="DI96" s="149">
        <f t="shared" si="171"/>
        <v>0</v>
      </c>
      <c r="DJ96" s="149">
        <f t="shared" si="171"/>
        <v>0</v>
      </c>
      <c r="DK96" s="149">
        <f t="shared" si="171"/>
        <v>0</v>
      </c>
      <c r="DL96" s="149">
        <f t="shared" si="171"/>
        <v>0</v>
      </c>
      <c r="DM96" s="149">
        <f t="shared" si="171"/>
        <v>0</v>
      </c>
      <c r="DN96" s="149">
        <f t="shared" si="171"/>
        <v>0</v>
      </c>
      <c r="DO96" s="149">
        <f t="shared" si="171"/>
        <v>0</v>
      </c>
      <c r="DP96" s="149">
        <f t="shared" si="171"/>
        <v>0</v>
      </c>
    </row>
    <row r="97" spans="1:96" s="439" customFormat="1" ht="17.350000000000001" customHeight="1" x14ac:dyDescent="0.2">
      <c r="A97" s="434"/>
      <c r="B97" s="435" t="s">
        <v>22</v>
      </c>
      <c r="C97" s="438"/>
      <c r="D97" s="437" t="s">
        <v>397</v>
      </c>
      <c r="E97" s="438"/>
      <c r="F97" s="438"/>
      <c r="G97" s="438"/>
      <c r="H97" s="438"/>
      <c r="I97" s="438"/>
      <c r="J97" s="438"/>
      <c r="K97" s="438"/>
      <c r="L97" s="438"/>
      <c r="M97" s="438"/>
      <c r="N97" s="438"/>
      <c r="O97" s="436"/>
      <c r="P97" s="437"/>
      <c r="Q97" s="438"/>
      <c r="R97" s="438"/>
      <c r="S97" s="438"/>
      <c r="T97" s="438"/>
      <c r="U97" s="438"/>
      <c r="V97" s="438"/>
      <c r="W97" s="438"/>
      <c r="X97" s="438"/>
      <c r="Y97" s="438"/>
      <c r="Z97" s="438"/>
      <c r="AA97" s="436"/>
      <c r="AB97" s="434"/>
    </row>
    <row r="98" spans="1:96" s="94" customFormat="1" ht="32.299999999999997" customHeight="1" x14ac:dyDescent="0.3">
      <c r="A98" s="223"/>
      <c r="B98" s="106"/>
      <c r="D98" s="424" t="s">
        <v>7</v>
      </c>
      <c r="E98" s="321" t="s">
        <v>8</v>
      </c>
      <c r="F98" s="427" t="s">
        <v>10</v>
      </c>
      <c r="G98" s="321" t="s">
        <v>9</v>
      </c>
      <c r="H98" s="427" t="s">
        <v>165</v>
      </c>
      <c r="I98" s="321" t="s">
        <v>166</v>
      </c>
      <c r="J98" s="427" t="s">
        <v>167</v>
      </c>
      <c r="K98" s="321" t="s">
        <v>168</v>
      </c>
      <c r="L98" s="427" t="s">
        <v>383</v>
      </c>
      <c r="M98" s="321" t="s">
        <v>382</v>
      </c>
      <c r="N98" s="427" t="s">
        <v>384</v>
      </c>
      <c r="O98" s="412" t="s">
        <v>385</v>
      </c>
      <c r="P98" s="110"/>
      <c r="Q98" s="111"/>
      <c r="R98" s="134"/>
      <c r="S98" s="134"/>
      <c r="T98" s="134"/>
      <c r="U98" s="134"/>
      <c r="V98" s="134"/>
      <c r="W98" s="134"/>
      <c r="X98" s="134"/>
      <c r="Y98" s="134"/>
      <c r="Z98" s="134"/>
      <c r="AA98" s="135"/>
      <c r="AB98" s="223"/>
      <c r="BI98" s="94" t="s">
        <v>7</v>
      </c>
      <c r="BN98" s="94" t="s">
        <v>8</v>
      </c>
      <c r="BS98" s="94" t="s">
        <v>10</v>
      </c>
      <c r="BX98" s="94" t="s">
        <v>9</v>
      </c>
      <c r="CC98" s="94" t="s">
        <v>165</v>
      </c>
      <c r="CH98" s="94" t="s">
        <v>166</v>
      </c>
      <c r="CM98" s="94" t="s">
        <v>167</v>
      </c>
      <c r="CR98" s="94" t="s">
        <v>168</v>
      </c>
    </row>
    <row r="99" spans="1:96" s="94" customFormat="1" x14ac:dyDescent="0.3">
      <c r="A99" s="223"/>
      <c r="B99" s="93"/>
      <c r="C99" s="319" t="s">
        <v>29</v>
      </c>
      <c r="D99" s="425">
        <f>BK96</f>
        <v>0</v>
      </c>
      <c r="E99" s="322">
        <f>BP96</f>
        <v>0</v>
      </c>
      <c r="F99" s="428">
        <f>BU96</f>
        <v>0</v>
      </c>
      <c r="G99" s="322">
        <f>BZ96</f>
        <v>0</v>
      </c>
      <c r="H99" s="428">
        <f>CE96</f>
        <v>0</v>
      </c>
      <c r="I99" s="322">
        <f>CJ96</f>
        <v>0</v>
      </c>
      <c r="J99" s="428">
        <f>CO96</f>
        <v>0</v>
      </c>
      <c r="K99" s="322">
        <f>CT96</f>
        <v>0</v>
      </c>
      <c r="L99" s="428">
        <f>CY96</f>
        <v>0</v>
      </c>
      <c r="M99" s="322">
        <f>DD96</f>
        <v>0</v>
      </c>
      <c r="N99" s="428">
        <f>DI96</f>
        <v>0</v>
      </c>
      <c r="O99" s="414">
        <f>DN96</f>
        <v>0</v>
      </c>
      <c r="P99" s="93"/>
      <c r="R99" s="150"/>
      <c r="S99" s="150"/>
      <c r="T99" s="150"/>
      <c r="U99" s="150"/>
      <c r="V99" s="150"/>
      <c r="W99" s="150"/>
      <c r="X99" s="150"/>
      <c r="Y99" s="150"/>
      <c r="Z99" s="150"/>
      <c r="AA99" s="151"/>
      <c r="AB99" s="223"/>
    </row>
    <row r="100" spans="1:96" s="94" customFormat="1" x14ac:dyDescent="0.3">
      <c r="A100" s="223"/>
      <c r="B100" s="93"/>
      <c r="C100" s="319" t="s">
        <v>30</v>
      </c>
      <c r="D100" s="426">
        <f>U25</f>
        <v>450</v>
      </c>
      <c r="E100" s="323">
        <f>U26</f>
        <v>450</v>
      </c>
      <c r="F100" s="429">
        <f>U27</f>
        <v>450</v>
      </c>
      <c r="G100" s="323">
        <f>U28</f>
        <v>450</v>
      </c>
      <c r="H100" s="429">
        <f>U29</f>
        <v>450</v>
      </c>
      <c r="I100" s="323">
        <f>U30</f>
        <v>450</v>
      </c>
      <c r="J100" s="429">
        <f>U31</f>
        <v>450</v>
      </c>
      <c r="K100" s="323">
        <f>U32</f>
        <v>450</v>
      </c>
      <c r="L100" s="429">
        <f>U33</f>
        <v>450</v>
      </c>
      <c r="M100" s="323">
        <f>U34</f>
        <v>450</v>
      </c>
      <c r="N100" s="429">
        <f>U35</f>
        <v>450</v>
      </c>
      <c r="O100" s="416">
        <f>U36</f>
        <v>450</v>
      </c>
      <c r="P100" s="93"/>
      <c r="R100" s="152"/>
      <c r="S100" s="152"/>
      <c r="T100" s="152"/>
      <c r="U100" s="152"/>
      <c r="V100" s="152"/>
      <c r="W100" s="152"/>
      <c r="X100" s="152"/>
      <c r="Y100" s="152"/>
      <c r="Z100" s="152"/>
      <c r="AA100" s="153"/>
      <c r="AB100" s="223"/>
    </row>
    <row r="101" spans="1:96" s="158" customFormat="1" ht="15.65" thickBot="1" x14ac:dyDescent="0.4">
      <c r="A101" s="227"/>
      <c r="B101" s="154"/>
      <c r="C101" s="320" t="s">
        <v>31</v>
      </c>
      <c r="D101" s="423" t="str">
        <f>IF(D99&lt;=D100,"OK","NOT OK")</f>
        <v>OK</v>
      </c>
      <c r="E101" s="380" t="str">
        <f>IF(E99&lt;=E100,"OK","NOT OK")</f>
        <v>OK</v>
      </c>
      <c r="F101" s="430" t="str">
        <f>IF(F99&lt;=F100,"OK","NOT OK")</f>
        <v>OK</v>
      </c>
      <c r="G101" s="380" t="str">
        <f>IF(G99&lt;=G100,"OK","NOT OK")</f>
        <v>OK</v>
      </c>
      <c r="H101" s="430" t="str">
        <f t="shared" ref="H101" si="172">IF(H99&lt;=H100,"OK","NOT OK")</f>
        <v>OK</v>
      </c>
      <c r="I101" s="380" t="str">
        <f t="shared" ref="I101" si="173">IF(I99&lt;=I100,"OK","NOT OK")</f>
        <v>OK</v>
      </c>
      <c r="J101" s="430" t="str">
        <f>IF(J99&lt;=J100,"OK","NOT OK")</f>
        <v>OK</v>
      </c>
      <c r="K101" s="380" t="str">
        <f>IF(K99&lt;=K100,"OK","NOT OK")</f>
        <v>OK</v>
      </c>
      <c r="L101" s="430" t="str">
        <f t="shared" ref="L101:O101" si="174">IF(L99&lt;=L100,"OK","NOT OK")</f>
        <v>OK</v>
      </c>
      <c r="M101" s="380" t="str">
        <f t="shared" si="174"/>
        <v>OK</v>
      </c>
      <c r="N101" s="430" t="str">
        <f t="shared" si="174"/>
        <v>OK</v>
      </c>
      <c r="O101" s="421" t="str">
        <f t="shared" si="174"/>
        <v>OK</v>
      </c>
      <c r="P101" s="410"/>
      <c r="Q101" s="155"/>
      <c r="R101" s="156"/>
      <c r="S101" s="156"/>
      <c r="T101" s="156"/>
      <c r="U101" s="156"/>
      <c r="V101" s="156"/>
      <c r="W101" s="156"/>
      <c r="X101" s="156"/>
      <c r="Y101" s="156"/>
      <c r="Z101" s="156"/>
      <c r="AA101" s="157"/>
      <c r="AB101" s="227"/>
    </row>
    <row r="102" spans="1:96" ht="15.65" thickBot="1" x14ac:dyDescent="0.35">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row>
    <row r="103" spans="1:96" s="445" customFormat="1" ht="16.5" customHeight="1" x14ac:dyDescent="0.2">
      <c r="A103" s="444"/>
      <c r="B103" s="435" t="s">
        <v>22</v>
      </c>
      <c r="C103" s="438"/>
      <c r="D103" s="437" t="s">
        <v>34</v>
      </c>
      <c r="E103" s="438"/>
      <c r="F103" s="438"/>
      <c r="G103" s="438"/>
      <c r="H103" s="438"/>
      <c r="I103" s="438"/>
      <c r="J103" s="438"/>
      <c r="K103" s="438"/>
      <c r="L103" s="438"/>
      <c r="M103" s="438"/>
      <c r="N103" s="438"/>
      <c r="O103" s="436"/>
      <c r="P103" s="437"/>
      <c r="Q103" s="438"/>
      <c r="R103" s="438"/>
      <c r="S103" s="438"/>
      <c r="T103" s="438"/>
      <c r="U103" s="438"/>
      <c r="V103" s="438"/>
      <c r="W103" s="438"/>
      <c r="X103" s="438"/>
      <c r="Y103" s="438"/>
      <c r="Z103" s="438"/>
      <c r="AA103" s="436"/>
      <c r="AB103" s="444"/>
    </row>
    <row r="104" spans="1:96" s="94" customFormat="1" ht="34.5" customHeight="1" x14ac:dyDescent="0.3">
      <c r="A104" s="223"/>
      <c r="B104" s="106"/>
      <c r="D104" s="411" t="s">
        <v>7</v>
      </c>
      <c r="E104" s="427" t="s">
        <v>8</v>
      </c>
      <c r="F104" s="321" t="s">
        <v>10</v>
      </c>
      <c r="G104" s="427" t="s">
        <v>9</v>
      </c>
      <c r="H104" s="321" t="s">
        <v>165</v>
      </c>
      <c r="I104" s="427" t="s">
        <v>166</v>
      </c>
      <c r="J104" s="321" t="s">
        <v>167</v>
      </c>
      <c r="K104" s="427" t="s">
        <v>168</v>
      </c>
      <c r="L104" s="321" t="s">
        <v>383</v>
      </c>
      <c r="M104" s="427" t="s">
        <v>382</v>
      </c>
      <c r="N104" s="427" t="s">
        <v>384</v>
      </c>
      <c r="O104" s="412" t="s">
        <v>385</v>
      </c>
      <c r="P104" s="110"/>
      <c r="Q104" s="111"/>
      <c r="R104" s="134"/>
      <c r="S104" s="134"/>
      <c r="T104" s="134"/>
      <c r="U104" s="134"/>
      <c r="V104" s="134"/>
      <c r="W104" s="134"/>
      <c r="X104" s="134"/>
      <c r="Y104" s="134"/>
      <c r="Z104" s="134"/>
      <c r="AA104" s="135"/>
      <c r="AB104" s="223"/>
    </row>
    <row r="105" spans="1:96" s="94" customFormat="1" x14ac:dyDescent="0.3">
      <c r="A105" s="223"/>
      <c r="B105" s="93"/>
      <c r="C105" s="319" t="s">
        <v>29</v>
      </c>
      <c r="D105" s="413">
        <f>BM96</f>
        <v>0</v>
      </c>
      <c r="E105" s="428">
        <f>BR96</f>
        <v>0</v>
      </c>
      <c r="F105" s="322">
        <f>BW96</f>
        <v>0</v>
      </c>
      <c r="G105" s="428">
        <f>CB96</f>
        <v>0</v>
      </c>
      <c r="H105" s="322">
        <f>CG96</f>
        <v>0</v>
      </c>
      <c r="I105" s="428">
        <f>CL96</f>
        <v>0</v>
      </c>
      <c r="J105" s="322">
        <f>CQ96</f>
        <v>0</v>
      </c>
      <c r="K105" s="428">
        <f>CV96</f>
        <v>0</v>
      </c>
      <c r="L105" s="322">
        <f>DA96</f>
        <v>0</v>
      </c>
      <c r="M105" s="428">
        <f>DF96</f>
        <v>0</v>
      </c>
      <c r="N105" s="428">
        <f>DK96</f>
        <v>0</v>
      </c>
      <c r="O105" s="414">
        <f>DP96</f>
        <v>0</v>
      </c>
      <c r="P105" s="93"/>
      <c r="R105" s="150"/>
      <c r="S105" s="150"/>
      <c r="T105" s="150"/>
      <c r="U105" s="150"/>
      <c r="V105" s="150"/>
      <c r="W105" s="150"/>
      <c r="X105" s="150"/>
      <c r="Y105" s="150"/>
      <c r="Z105" s="150"/>
      <c r="AA105" s="151"/>
      <c r="AB105" s="223"/>
    </row>
    <row r="106" spans="1:96" s="94" customFormat="1" x14ac:dyDescent="0.3">
      <c r="A106" s="223"/>
      <c r="B106" s="93"/>
      <c r="C106" s="319" t="s">
        <v>30</v>
      </c>
      <c r="D106" s="415">
        <f>D100</f>
        <v>450</v>
      </c>
      <c r="E106" s="429">
        <f t="shared" ref="E106:J106" si="175">E100</f>
        <v>450</v>
      </c>
      <c r="F106" s="323">
        <f t="shared" si="175"/>
        <v>450</v>
      </c>
      <c r="G106" s="429">
        <f t="shared" si="175"/>
        <v>450</v>
      </c>
      <c r="H106" s="323">
        <f t="shared" si="175"/>
        <v>450</v>
      </c>
      <c r="I106" s="429">
        <f t="shared" si="175"/>
        <v>450</v>
      </c>
      <c r="J106" s="323">
        <f t="shared" si="175"/>
        <v>450</v>
      </c>
      <c r="K106" s="429">
        <f>K100</f>
        <v>450</v>
      </c>
      <c r="L106" s="323">
        <f t="shared" ref="L106:O106" si="176">L100</f>
        <v>450</v>
      </c>
      <c r="M106" s="429">
        <f t="shared" si="176"/>
        <v>450</v>
      </c>
      <c r="N106" s="429">
        <f t="shared" si="176"/>
        <v>450</v>
      </c>
      <c r="O106" s="416">
        <f t="shared" si="176"/>
        <v>450</v>
      </c>
      <c r="P106" s="93"/>
      <c r="R106" s="152"/>
      <c r="S106" s="152"/>
      <c r="T106" s="152"/>
      <c r="U106" s="152"/>
      <c r="V106" s="152"/>
      <c r="W106" s="152"/>
      <c r="X106" s="152"/>
      <c r="Y106" s="152"/>
      <c r="Z106" s="152"/>
      <c r="AA106" s="153"/>
      <c r="AB106" s="223"/>
    </row>
    <row r="107" spans="1:96" s="158" customFormat="1" ht="16.3" thickBot="1" x14ac:dyDescent="0.45">
      <c r="A107" s="227"/>
      <c r="B107" s="154"/>
      <c r="C107" s="320" t="s">
        <v>31</v>
      </c>
      <c r="D107" s="422" t="str">
        <f>IF(D105&lt;=D106,"OK","NOT OK")</f>
        <v>OK</v>
      </c>
      <c r="E107" s="432" t="str">
        <f t="shared" ref="E107:O107" si="177">IF(E105&lt;=E106,"OK","NOT OK")</f>
        <v>OK</v>
      </c>
      <c r="F107" s="431" t="str">
        <f t="shared" si="177"/>
        <v>OK</v>
      </c>
      <c r="G107" s="432" t="str">
        <f t="shared" si="177"/>
        <v>OK</v>
      </c>
      <c r="H107" s="431" t="str">
        <f t="shared" si="177"/>
        <v>OK</v>
      </c>
      <c r="I107" s="432" t="str">
        <f t="shared" si="177"/>
        <v>OK</v>
      </c>
      <c r="J107" s="431" t="str">
        <f t="shared" si="177"/>
        <v>OK</v>
      </c>
      <c r="K107" s="432" t="str">
        <f t="shared" si="177"/>
        <v>OK</v>
      </c>
      <c r="L107" s="431" t="str">
        <f t="shared" si="177"/>
        <v>OK</v>
      </c>
      <c r="M107" s="432" t="str">
        <f t="shared" si="177"/>
        <v>OK</v>
      </c>
      <c r="N107" s="432" t="str">
        <f t="shared" si="177"/>
        <v>OK</v>
      </c>
      <c r="O107" s="433" t="str">
        <f t="shared" si="177"/>
        <v>OK</v>
      </c>
      <c r="P107" s="410"/>
      <c r="Q107" s="155"/>
      <c r="R107" s="156"/>
      <c r="S107" s="156"/>
      <c r="T107" s="156"/>
      <c r="U107" s="156"/>
      <c r="V107" s="156"/>
      <c r="W107" s="156"/>
      <c r="X107" s="156"/>
      <c r="Y107" s="156"/>
      <c r="Z107" s="156"/>
      <c r="AA107" s="157"/>
      <c r="AB107" s="227"/>
    </row>
    <row r="108" spans="1:96" x14ac:dyDescent="0.3">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row>
    <row r="109" spans="1:96" s="148" customFormat="1" ht="15.65" thickBot="1" x14ac:dyDescent="0.35">
      <c r="A109" s="226"/>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6"/>
      <c r="AC109" s="226"/>
    </row>
    <row r="110" spans="1:96" s="94" customFormat="1" ht="59.8" x14ac:dyDescent="0.3">
      <c r="A110" s="223"/>
      <c r="B110" s="89" t="s">
        <v>234</v>
      </c>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1"/>
      <c r="AB110" s="223"/>
      <c r="AC110" s="223"/>
    </row>
    <row r="111" spans="1:96" s="317" customFormat="1" ht="13.6" x14ac:dyDescent="0.25">
      <c r="A111" s="314"/>
      <c r="B111" s="318" t="s">
        <v>52</v>
      </c>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5"/>
      <c r="AB111" s="314"/>
      <c r="AC111" s="314"/>
    </row>
    <row r="112" spans="1:96" s="317" customFormat="1" ht="14.3" thickBot="1" x14ac:dyDescent="0.3">
      <c r="A112" s="314"/>
      <c r="B112" s="326"/>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8"/>
      <c r="AB112" s="314"/>
      <c r="AC112" s="314"/>
    </row>
    <row r="113" spans="1:36" s="332" customFormat="1" ht="13.6" x14ac:dyDescent="0.25">
      <c r="A113" s="329"/>
      <c r="B113" s="267" t="s">
        <v>35</v>
      </c>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1"/>
      <c r="AB113" s="329"/>
      <c r="AC113" s="329"/>
    </row>
    <row r="114" spans="1:36" s="299" customFormat="1" ht="13.6" x14ac:dyDescent="0.25">
      <c r="A114" s="293"/>
      <c r="B114" s="333"/>
      <c r="C114" s="334"/>
      <c r="D114" s="334"/>
      <c r="E114" s="334"/>
      <c r="F114" s="334"/>
      <c r="G114" s="334"/>
      <c r="H114" s="334"/>
      <c r="I114" s="334"/>
      <c r="J114" s="334"/>
      <c r="K114" s="334"/>
      <c r="L114" s="334"/>
      <c r="M114" s="334"/>
      <c r="N114" s="334"/>
      <c r="O114" s="334"/>
      <c r="P114" s="334"/>
      <c r="Q114" s="334"/>
      <c r="R114" s="334"/>
      <c r="S114" s="334"/>
      <c r="T114" s="334" t="s">
        <v>17</v>
      </c>
      <c r="U114" s="420"/>
      <c r="V114" s="324"/>
      <c r="W114" s="334"/>
      <c r="X114" s="334"/>
      <c r="Y114" s="334" t="s">
        <v>18</v>
      </c>
      <c r="Z114" s="420"/>
      <c r="AA114" s="335"/>
      <c r="AB114" s="375"/>
      <c r="AC114" s="375"/>
      <c r="AD114" s="297"/>
      <c r="AE114" s="297"/>
      <c r="AF114" s="297"/>
      <c r="AG114" s="297"/>
      <c r="AH114" s="297"/>
      <c r="AJ114" s="299">
        <f>CL96</f>
        <v>0</v>
      </c>
    </row>
    <row r="115" spans="1:36" s="299" customFormat="1" ht="18" customHeight="1" x14ac:dyDescent="0.25">
      <c r="A115" s="293"/>
      <c r="B115" s="340"/>
      <c r="D115" s="311"/>
      <c r="E115" s="311"/>
      <c r="F115" s="311"/>
      <c r="G115" s="311"/>
      <c r="H115" s="311"/>
      <c r="I115" s="312" t="s">
        <v>36</v>
      </c>
      <c r="J115" s="311"/>
      <c r="K115" s="311"/>
      <c r="L115" s="311"/>
      <c r="M115" s="311"/>
      <c r="N115" s="311"/>
      <c r="O115" s="311"/>
      <c r="P115" s="311"/>
      <c r="Q115" s="311"/>
      <c r="R115" s="311"/>
      <c r="S115" s="311"/>
      <c r="T115" s="351" t="s">
        <v>77</v>
      </c>
      <c r="U115" s="781">
        <f>(SUM(D99:O99)*1.666)+V17</f>
        <v>113</v>
      </c>
      <c r="V115" s="781"/>
      <c r="W115" s="311"/>
      <c r="X115" s="311"/>
      <c r="Y115" s="351" t="s">
        <v>78</v>
      </c>
      <c r="Z115" s="759">
        <f>(SUM(D105:O105)*1.666)+Z17</f>
        <v>125</v>
      </c>
      <c r="AA115" s="760"/>
      <c r="AB115" s="375"/>
      <c r="AC115" s="375"/>
      <c r="AD115" s="297"/>
      <c r="AE115" s="297"/>
      <c r="AF115" s="297"/>
      <c r="AG115" s="297"/>
      <c r="AH115" s="297"/>
    </row>
    <row r="116" spans="1:36" s="347" customFormat="1" ht="23.8" x14ac:dyDescent="0.25">
      <c r="A116" s="346"/>
      <c r="B116" s="340"/>
      <c r="C116" s="346"/>
      <c r="D116" s="293"/>
      <c r="E116" s="311"/>
      <c r="F116" s="311"/>
      <c r="G116" s="311"/>
      <c r="H116" s="311"/>
      <c r="I116" s="312" t="s">
        <v>37</v>
      </c>
      <c r="J116" s="311"/>
      <c r="K116" s="311"/>
      <c r="L116" s="311"/>
      <c r="M116" s="311"/>
      <c r="N116" s="311"/>
      <c r="O116" s="311"/>
      <c r="P116" s="311"/>
      <c r="Q116" s="311"/>
      <c r="R116" s="311"/>
      <c r="S116" s="311"/>
      <c r="T116" s="351" t="s">
        <v>80</v>
      </c>
      <c r="U116" s="771">
        <f>'Sec 1 - Configure Panel'!X17</f>
        <v>24</v>
      </c>
      <c r="V116" s="772"/>
      <c r="W116" s="311"/>
      <c r="X116" s="311"/>
      <c r="Y116" s="351" t="s">
        <v>81</v>
      </c>
      <c r="Z116" s="761">
        <f>'Sec 1 - Configure Panel'!X22</f>
        <v>0.5</v>
      </c>
      <c r="AA116" s="762"/>
      <c r="AB116" s="346"/>
      <c r="AC116" s="346"/>
      <c r="AE116" s="347" t="s">
        <v>150</v>
      </c>
    </row>
    <row r="117" spans="1:36" s="324" customFormat="1" ht="21.1" customHeight="1" x14ac:dyDescent="0.25">
      <c r="A117" s="348"/>
      <c r="B117" s="340"/>
      <c r="C117" s="348"/>
      <c r="D117" s="348"/>
      <c r="E117" s="311"/>
      <c r="F117" s="311"/>
      <c r="G117" s="311"/>
      <c r="H117" s="311"/>
      <c r="I117" s="312" t="s">
        <v>38</v>
      </c>
      <c r="J117" s="349" t="s">
        <v>39</v>
      </c>
      <c r="K117" s="311"/>
      <c r="L117" s="311"/>
      <c r="M117" s="311"/>
      <c r="N117" s="311"/>
      <c r="O117" s="311"/>
      <c r="P117" s="311"/>
      <c r="Q117" s="311"/>
      <c r="R117" s="311"/>
      <c r="S117" s="311"/>
      <c r="T117" s="351" t="s">
        <v>79</v>
      </c>
      <c r="U117" s="782">
        <f>INT(U115*U116*10)/10</f>
        <v>2712</v>
      </c>
      <c r="V117" s="782"/>
      <c r="W117" s="311"/>
      <c r="X117" s="311"/>
      <c r="Y117" s="351" t="s">
        <v>82</v>
      </c>
      <c r="Z117" s="763">
        <f>Z115*Z116*2</f>
        <v>125</v>
      </c>
      <c r="AA117" s="764"/>
      <c r="AB117" s="348"/>
      <c r="AC117" s="348"/>
    </row>
    <row r="118" spans="1:36" s="324" customFormat="1" ht="21.1" customHeight="1" x14ac:dyDescent="0.25">
      <c r="A118" s="348"/>
      <c r="B118" s="340"/>
      <c r="C118" s="348"/>
      <c r="D118" s="293"/>
      <c r="E118" s="311"/>
      <c r="F118" s="311"/>
      <c r="G118" s="311"/>
      <c r="H118" s="311"/>
      <c r="I118" s="312" t="s">
        <v>40</v>
      </c>
      <c r="J118" s="311"/>
      <c r="K118" s="311"/>
      <c r="L118" s="311"/>
      <c r="M118" s="311"/>
      <c r="N118" s="311"/>
      <c r="O118" s="311"/>
      <c r="P118" s="311"/>
      <c r="Q118" s="311"/>
      <c r="R118" s="311"/>
      <c r="S118" s="311"/>
      <c r="T118" s="311"/>
      <c r="U118" s="783"/>
      <c r="V118" s="783"/>
      <c r="W118" s="311"/>
      <c r="X118" s="311"/>
      <c r="Y118" s="351" t="s">
        <v>84</v>
      </c>
      <c r="Z118" s="765">
        <f>SUM(U117,Z117)</f>
        <v>2837</v>
      </c>
      <c r="AA118" s="766"/>
      <c r="AB118" s="348"/>
      <c r="AC118" s="348"/>
    </row>
    <row r="119" spans="1:36" s="324" customFormat="1" ht="21.1" customHeight="1" x14ac:dyDescent="0.25">
      <c r="A119" s="348"/>
      <c r="B119" s="340"/>
      <c r="C119" s="348"/>
      <c r="D119" s="293"/>
      <c r="E119" s="311"/>
      <c r="F119" s="311"/>
      <c r="G119" s="311"/>
      <c r="H119" s="311"/>
      <c r="I119" s="312" t="s">
        <v>41</v>
      </c>
      <c r="J119" s="311"/>
      <c r="K119" s="311"/>
      <c r="L119" s="311"/>
      <c r="M119" s="311"/>
      <c r="N119" s="311"/>
      <c r="O119" s="311"/>
      <c r="P119" s="311"/>
      <c r="Q119" s="311"/>
      <c r="R119" s="311"/>
      <c r="S119" s="311"/>
      <c r="T119" s="311"/>
      <c r="U119" s="311"/>
      <c r="V119" s="311"/>
      <c r="W119" s="311"/>
      <c r="X119" s="311"/>
      <c r="Y119" s="351" t="s">
        <v>83</v>
      </c>
      <c r="Z119" s="767">
        <f>Z118/1000</f>
        <v>2.8370000000000002</v>
      </c>
      <c r="AA119" s="768"/>
      <c r="AB119" s="348"/>
      <c r="AC119" s="348"/>
    </row>
    <row r="120" spans="1:36" s="101" customFormat="1" ht="18.350000000000001" x14ac:dyDescent="0.3">
      <c r="A120" s="222"/>
      <c r="B120" s="159"/>
      <c r="C120" s="160" t="s">
        <v>42</v>
      </c>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352" t="s">
        <v>85</v>
      </c>
      <c r="Z120" s="769">
        <f>Z119*1.25</f>
        <v>3.5462500000000001</v>
      </c>
      <c r="AA120" s="770"/>
      <c r="AB120" s="222"/>
      <c r="AC120" s="222"/>
    </row>
    <row r="121" spans="1:36" x14ac:dyDescent="0.3">
      <c r="B121" s="93"/>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128"/>
      <c r="AC121" s="290"/>
    </row>
    <row r="122" spans="1:36" x14ac:dyDescent="0.3">
      <c r="B122" s="548" t="s">
        <v>43</v>
      </c>
      <c r="C122" s="549" t="s">
        <v>414</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128"/>
      <c r="AC122" s="290"/>
    </row>
    <row r="123" spans="1:36" x14ac:dyDescent="0.3">
      <c r="B123" s="93"/>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128"/>
      <c r="AC123" s="290"/>
    </row>
    <row r="124" spans="1:36" ht="15.65" thickBot="1" x14ac:dyDescent="0.35">
      <c r="B124" s="103"/>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9"/>
      <c r="AC124" s="290"/>
    </row>
    <row r="125" spans="1:36" ht="15.65" thickBot="1" x14ac:dyDescent="0.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C125" s="290"/>
    </row>
    <row r="126" spans="1:36" s="94" customFormat="1" ht="59.8" x14ac:dyDescent="0.3">
      <c r="A126" s="223"/>
      <c r="B126" s="89" t="s">
        <v>235</v>
      </c>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1"/>
      <c r="AB126" s="223"/>
      <c r="AC126" s="223"/>
    </row>
    <row r="127" spans="1:36" s="94" customFormat="1" x14ac:dyDescent="0.3">
      <c r="A127" s="223"/>
      <c r="B127" s="93" t="s">
        <v>53</v>
      </c>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2"/>
      <c r="AB127" s="223"/>
      <c r="AC127" s="223"/>
    </row>
    <row r="128" spans="1:36" s="94" customFormat="1" x14ac:dyDescent="0.3">
      <c r="A128" s="223"/>
      <c r="B128" s="93"/>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2"/>
      <c r="AB128" s="223"/>
      <c r="AC128" s="223"/>
    </row>
    <row r="129" spans="1:34" s="94" customFormat="1" ht="15.65" thickBot="1" x14ac:dyDescent="0.35">
      <c r="A129" s="223"/>
      <c r="B129" s="20"/>
      <c r="C129" s="21"/>
      <c r="D129" s="21"/>
      <c r="E129" s="22"/>
      <c r="F129" s="22"/>
      <c r="G129" s="22"/>
      <c r="H129" s="22"/>
      <c r="I129" s="22"/>
      <c r="J129" s="22"/>
      <c r="K129" s="22"/>
      <c r="L129" s="22"/>
      <c r="M129" s="22"/>
      <c r="N129" s="22"/>
      <c r="O129" s="22"/>
      <c r="P129" s="22"/>
      <c r="Q129" s="22"/>
      <c r="R129" s="22"/>
      <c r="S129" s="22"/>
      <c r="T129" s="22"/>
      <c r="U129" s="22"/>
      <c r="V129" s="22"/>
      <c r="W129" s="22"/>
      <c r="X129" s="22"/>
      <c r="Y129" s="22"/>
      <c r="Z129" s="22"/>
      <c r="AA129" s="23"/>
      <c r="AB129" s="223"/>
      <c r="AC129" s="223"/>
    </row>
    <row r="130" spans="1:34" s="94" customFormat="1" ht="17.350000000000001" customHeight="1" thickBot="1" x14ac:dyDescent="0.35">
      <c r="A130" s="223"/>
      <c r="B130" s="20" t="s">
        <v>50</v>
      </c>
      <c r="C130" s="792"/>
      <c r="D130" s="793"/>
      <c r="E130" s="793"/>
      <c r="F130" s="793"/>
      <c r="G130" s="793"/>
      <c r="H130" s="794"/>
      <c r="I130" s="25"/>
      <c r="J130" s="25"/>
      <c r="K130" s="482"/>
      <c r="L130" s="223"/>
      <c r="M130" s="223"/>
      <c r="N130" s="24" t="s">
        <v>48</v>
      </c>
      <c r="O130" s="24"/>
      <c r="P130" s="788"/>
      <c r="Q130" s="787"/>
      <c r="R130" s="223"/>
      <c r="S130" s="22"/>
      <c r="T130" s="24" t="s">
        <v>49</v>
      </c>
      <c r="U130" s="22"/>
      <c r="V130" s="785"/>
      <c r="W130" s="786"/>
      <c r="X130" s="786"/>
      <c r="Y130" s="787"/>
      <c r="Z130" s="22"/>
      <c r="AA130" s="23"/>
      <c r="AB130" s="223"/>
      <c r="AC130" s="223"/>
    </row>
    <row r="131" spans="1:34" s="94" customFormat="1" ht="17.350000000000001" customHeight="1" thickBot="1" x14ac:dyDescent="0.35">
      <c r="A131" s="223"/>
      <c r="B131" s="20"/>
      <c r="C131" s="479"/>
      <c r="D131" s="480"/>
      <c r="E131" s="481"/>
      <c r="F131" s="478"/>
      <c r="G131" s="482"/>
      <c r="H131" s="482"/>
      <c r="I131" s="482"/>
      <c r="J131" s="482"/>
      <c r="K131" s="482"/>
      <c r="L131" s="482"/>
      <c r="M131" s="482"/>
      <c r="N131" s="482"/>
      <c r="O131" s="481"/>
      <c r="P131" s="483"/>
      <c r="Q131" s="484"/>
      <c r="R131" s="484"/>
      <c r="S131" s="219"/>
      <c r="T131" s="481"/>
      <c r="U131" s="219"/>
      <c r="V131" s="483"/>
      <c r="W131" s="483"/>
      <c r="X131" s="483"/>
      <c r="Y131" s="483"/>
      <c r="Z131" s="22"/>
      <c r="AA131" s="23"/>
      <c r="AB131" s="223"/>
      <c r="AC131" s="223"/>
    </row>
    <row r="132" spans="1:34" s="94" customFormat="1" ht="17.350000000000001" customHeight="1" thickBot="1" x14ac:dyDescent="0.35">
      <c r="A132" s="223"/>
      <c r="B132" s="20" t="s">
        <v>51</v>
      </c>
      <c r="C132" s="795"/>
      <c r="D132" s="796"/>
      <c r="E132" s="796"/>
      <c r="F132" s="796"/>
      <c r="G132" s="796"/>
      <c r="H132" s="797"/>
      <c r="I132" s="482"/>
      <c r="J132" s="223"/>
      <c r="K132" s="482"/>
      <c r="L132" s="482"/>
      <c r="M132" s="482"/>
      <c r="N132" s="482"/>
      <c r="O132" s="481"/>
      <c r="P132" s="483"/>
      <c r="Q132" s="484"/>
      <c r="R132" s="484"/>
      <c r="S132" s="219"/>
      <c r="T132" s="481"/>
      <c r="U132" s="219"/>
      <c r="V132" s="483"/>
      <c r="W132" s="483"/>
      <c r="X132" s="483"/>
      <c r="Y132" s="483"/>
      <c r="Z132" s="22"/>
      <c r="AA132" s="23"/>
      <c r="AB132" s="223"/>
      <c r="AC132" s="223"/>
    </row>
    <row r="133" spans="1:34" s="94" customFormat="1" ht="17.350000000000001" customHeight="1" thickBot="1" x14ac:dyDescent="0.35">
      <c r="A133" s="223"/>
      <c r="B133" s="20"/>
      <c r="C133" s="798"/>
      <c r="D133" s="799"/>
      <c r="E133" s="799"/>
      <c r="F133" s="799"/>
      <c r="G133" s="799"/>
      <c r="H133" s="800"/>
      <c r="I133" s="482"/>
      <c r="J133" s="223"/>
      <c r="K133" s="482"/>
      <c r="L133" s="223"/>
      <c r="M133" s="482"/>
      <c r="N133" s="487" t="s">
        <v>399</v>
      </c>
      <c r="O133" s="481"/>
      <c r="P133" s="785"/>
      <c r="Q133" s="786"/>
      <c r="R133" s="786"/>
      <c r="S133" s="786"/>
      <c r="T133" s="786"/>
      <c r="U133" s="786"/>
      <c r="V133" s="786"/>
      <c r="W133" s="786"/>
      <c r="X133" s="786"/>
      <c r="Y133" s="787"/>
      <c r="Z133" s="22"/>
      <c r="AA133" s="23"/>
      <c r="AB133" s="223"/>
      <c r="AC133" s="223"/>
    </row>
    <row r="134" spans="1:34" ht="15.65" thickBot="1" x14ac:dyDescent="0.35">
      <c r="B134" s="20"/>
      <c r="C134" s="798"/>
      <c r="D134" s="799"/>
      <c r="E134" s="799"/>
      <c r="F134" s="799"/>
      <c r="G134" s="799"/>
      <c r="H134" s="800"/>
      <c r="I134" s="22"/>
      <c r="J134" s="219"/>
      <c r="K134" s="22"/>
      <c r="L134" s="219"/>
      <c r="M134" s="22"/>
      <c r="N134" s="22"/>
      <c r="O134" s="22"/>
      <c r="P134" s="22"/>
      <c r="Q134" s="22"/>
      <c r="R134" s="22"/>
      <c r="S134" s="22"/>
      <c r="T134" s="22"/>
      <c r="U134" s="22"/>
      <c r="V134" s="22"/>
      <c r="W134" s="22"/>
      <c r="X134" s="22"/>
      <c r="Y134" s="22"/>
      <c r="Z134" s="22"/>
      <c r="AA134" s="23"/>
      <c r="AC134" s="290"/>
    </row>
    <row r="135" spans="1:34" s="92" customFormat="1" ht="17.350000000000001" customHeight="1" thickBot="1" x14ac:dyDescent="0.35">
      <c r="A135" s="221"/>
      <c r="B135" s="20"/>
      <c r="C135" s="801"/>
      <c r="D135" s="802"/>
      <c r="E135" s="802"/>
      <c r="F135" s="802"/>
      <c r="G135" s="802"/>
      <c r="H135" s="803"/>
      <c r="I135" s="485"/>
      <c r="J135" s="221"/>
      <c r="K135" s="486"/>
      <c r="L135" s="221"/>
      <c r="M135" s="486"/>
      <c r="N135" s="487" t="s">
        <v>398</v>
      </c>
      <c r="O135" s="486"/>
      <c r="P135" s="789"/>
      <c r="Q135" s="790"/>
      <c r="R135" s="790"/>
      <c r="S135" s="790"/>
      <c r="T135" s="790"/>
      <c r="U135" s="790"/>
      <c r="V135" s="790"/>
      <c r="W135" s="790"/>
      <c r="X135" s="790"/>
      <c r="Y135" s="791"/>
      <c r="Z135" s="16"/>
      <c r="AA135" s="12"/>
      <c r="AB135" s="221"/>
      <c r="AC135" s="221"/>
    </row>
    <row r="136" spans="1:34" s="101" customFormat="1" x14ac:dyDescent="0.3">
      <c r="A136" s="222"/>
      <c r="B136" s="10"/>
      <c r="C136" s="16"/>
      <c r="D136" s="2"/>
      <c r="E136" s="2"/>
      <c r="F136" s="2"/>
      <c r="G136" s="2"/>
      <c r="H136" s="2"/>
      <c r="I136" s="2"/>
      <c r="J136" s="2"/>
      <c r="K136" s="2"/>
      <c r="L136" s="220"/>
      <c r="M136" s="2"/>
      <c r="N136" s="2"/>
      <c r="O136" s="2"/>
      <c r="P136" s="2"/>
      <c r="Q136" s="2"/>
      <c r="R136" s="2"/>
      <c r="S136" s="2"/>
      <c r="T136" s="2"/>
      <c r="U136" s="16"/>
      <c r="V136" s="26"/>
      <c r="W136" s="2"/>
      <c r="X136" s="2"/>
      <c r="Y136" s="2"/>
      <c r="Z136" s="16"/>
      <c r="AA136" s="27"/>
      <c r="AB136" s="222"/>
      <c r="AC136" s="222"/>
    </row>
    <row r="137" spans="1:34" s="101" customFormat="1" ht="15.65" thickBot="1" x14ac:dyDescent="0.35">
      <c r="A137" s="222"/>
      <c r="B137" s="97"/>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5"/>
      <c r="AB137" s="222"/>
      <c r="AC137" s="222"/>
    </row>
    <row r="138" spans="1:34" s="9" customFormat="1" ht="15.65" thickBot="1" x14ac:dyDescent="0.35">
      <c r="A138" s="219"/>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376"/>
      <c r="AC138" s="376"/>
      <c r="AD138" s="63"/>
      <c r="AE138" s="63"/>
      <c r="AF138" s="63"/>
      <c r="AG138" s="63"/>
      <c r="AH138" s="63"/>
    </row>
    <row r="139" spans="1:34" s="9" customFormat="1" ht="16.3" x14ac:dyDescent="0.3">
      <c r="A139" s="219"/>
      <c r="B139" s="161" t="s">
        <v>2</v>
      </c>
      <c r="C139" s="162"/>
      <c r="D139" s="162"/>
      <c r="E139" s="163"/>
      <c r="F139" s="164"/>
      <c r="G139" s="165"/>
      <c r="H139" s="165"/>
      <c r="I139" s="165"/>
      <c r="J139" s="165"/>
      <c r="K139" s="165"/>
      <c r="L139" s="165"/>
      <c r="M139" s="165"/>
      <c r="N139" s="165"/>
      <c r="O139" s="164"/>
      <c r="P139" s="165"/>
      <c r="Q139" s="126"/>
      <c r="R139" s="126"/>
      <c r="S139" s="126"/>
      <c r="T139" s="126"/>
      <c r="U139" s="126"/>
      <c r="V139" s="126"/>
      <c r="W139" s="126"/>
      <c r="X139" s="126"/>
      <c r="Y139" s="126"/>
      <c r="Z139" s="126"/>
      <c r="AA139" s="127"/>
      <c r="AB139" s="376"/>
      <c r="AC139" s="376"/>
      <c r="AD139" s="63"/>
      <c r="AE139" s="63"/>
      <c r="AF139" s="63"/>
      <c r="AG139" s="63"/>
      <c r="AH139" s="63"/>
    </row>
    <row r="140" spans="1:34" s="22" customFormat="1" ht="16.3" x14ac:dyDescent="0.3">
      <c r="A140" s="219"/>
      <c r="B140" s="166"/>
      <c r="C140" s="167"/>
      <c r="D140" s="167"/>
      <c r="E140" s="168"/>
      <c r="F140" s="169"/>
      <c r="G140" s="170"/>
      <c r="H140" s="170"/>
      <c r="I140" s="170"/>
      <c r="J140" s="170"/>
      <c r="K140" s="170"/>
      <c r="L140" s="170"/>
      <c r="M140" s="170"/>
      <c r="N140" s="170"/>
      <c r="O140" s="169"/>
      <c r="P140" s="170"/>
      <c r="Q140" s="94"/>
      <c r="R140" s="94"/>
      <c r="S140" s="94"/>
      <c r="T140" s="94"/>
      <c r="U140" s="94"/>
      <c r="V140" s="94"/>
      <c r="W140" s="94"/>
      <c r="X140" s="94"/>
      <c r="Y140" s="94"/>
      <c r="Z140" s="94"/>
      <c r="AA140" s="128"/>
      <c r="AB140" s="376"/>
      <c r="AC140" s="376"/>
      <c r="AD140" s="63"/>
      <c r="AE140" s="63"/>
      <c r="AF140" s="63"/>
      <c r="AG140" s="63"/>
      <c r="AH140" s="63"/>
    </row>
    <row r="141" spans="1:34" x14ac:dyDescent="0.3">
      <c r="B141" s="93" t="s">
        <v>3</v>
      </c>
      <c r="C141" s="171"/>
      <c r="D141" s="171"/>
      <c r="E141" s="172"/>
      <c r="F141" s="173"/>
      <c r="G141" s="174"/>
      <c r="H141" s="174"/>
      <c r="I141" s="174"/>
      <c r="J141" s="174"/>
      <c r="K141" s="174"/>
      <c r="L141" s="174"/>
      <c r="M141" s="174"/>
      <c r="N141" s="174"/>
      <c r="O141" s="173"/>
      <c r="P141" s="174"/>
      <c r="Q141" s="94"/>
      <c r="R141" s="94"/>
      <c r="S141" s="94"/>
      <c r="T141" s="94"/>
      <c r="U141" s="94"/>
      <c r="V141" s="94"/>
      <c r="W141" s="94"/>
      <c r="X141" s="94"/>
      <c r="Y141" s="94"/>
      <c r="Z141" s="94"/>
      <c r="AA141" s="128"/>
      <c r="AC141" s="290"/>
    </row>
    <row r="142" spans="1:34" x14ac:dyDescent="0.3">
      <c r="B142" s="175" t="s">
        <v>231</v>
      </c>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128"/>
      <c r="AC142" s="290"/>
    </row>
    <row r="143" spans="1:34" s="99" customFormat="1" x14ac:dyDescent="0.3">
      <c r="A143" s="220"/>
      <c r="B143" s="175" t="s">
        <v>44</v>
      </c>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128"/>
      <c r="AB143" s="290"/>
      <c r="AC143" s="290"/>
      <c r="AD143" s="98"/>
      <c r="AE143" s="98"/>
      <c r="AF143" s="98"/>
      <c r="AG143" s="98"/>
      <c r="AH143" s="98"/>
    </row>
    <row r="144" spans="1:34" x14ac:dyDescent="0.3">
      <c r="B144" s="176" t="s">
        <v>4</v>
      </c>
      <c r="C144" s="177"/>
      <c r="D144" s="177"/>
      <c r="E144" s="177"/>
      <c r="F144" s="177"/>
      <c r="G144" s="177"/>
      <c r="H144" s="177"/>
      <c r="I144" s="177"/>
      <c r="J144" s="177"/>
      <c r="K144" s="177"/>
      <c r="L144" s="177"/>
      <c r="M144" s="177"/>
      <c r="N144" s="177"/>
      <c r="O144" s="177"/>
      <c r="P144" s="177"/>
      <c r="Q144" s="94"/>
      <c r="R144" s="94"/>
      <c r="S144" s="94"/>
      <c r="T144" s="94"/>
      <c r="U144" s="94"/>
      <c r="V144" s="94"/>
      <c r="W144" s="94"/>
      <c r="X144" s="94"/>
      <c r="Y144" s="94"/>
      <c r="Z144" s="94"/>
      <c r="AA144" s="128"/>
      <c r="AC144" s="290"/>
    </row>
    <row r="145" spans="1:29" s="94" customFormat="1" ht="15.65" thickBot="1" x14ac:dyDescent="0.35">
      <c r="A145" s="223"/>
      <c r="B145" s="754" t="s">
        <v>5</v>
      </c>
      <c r="C145" s="755"/>
      <c r="D145" s="755"/>
      <c r="E145" s="755"/>
      <c r="F145" s="755"/>
      <c r="G145" s="755"/>
      <c r="H145" s="755"/>
      <c r="I145" s="755"/>
      <c r="J145" s="755"/>
      <c r="K145" s="755"/>
      <c r="L145" s="755"/>
      <c r="M145" s="755"/>
      <c r="N145" s="755"/>
      <c r="O145" s="755"/>
      <c r="P145" s="755"/>
      <c r="Q145" s="124"/>
      <c r="R145" s="124"/>
      <c r="S145" s="124"/>
      <c r="T145" s="124"/>
      <c r="U145" s="124"/>
      <c r="V145" s="124"/>
      <c r="W145" s="124"/>
      <c r="X145" s="124"/>
      <c r="Y145" s="124"/>
      <c r="Z145" s="124"/>
      <c r="AA145" s="129"/>
      <c r="AB145" s="223"/>
      <c r="AC145" s="223"/>
    </row>
    <row r="146" spans="1:29" s="94" customFormat="1" ht="9" customHeight="1" x14ac:dyDescent="0.3">
      <c r="A146" s="223"/>
      <c r="AB146" s="223"/>
      <c r="AC146" s="223"/>
    </row>
    <row r="147" spans="1:29" s="94" customFormat="1" x14ac:dyDescent="0.3">
      <c r="A147" s="223"/>
      <c r="B147" s="178"/>
      <c r="C147" s="178"/>
      <c r="D147" s="178"/>
      <c r="E147" s="179"/>
      <c r="F147" s="179"/>
      <c r="G147" s="179"/>
      <c r="H147" s="179"/>
      <c r="I147" s="179"/>
      <c r="J147" s="179"/>
      <c r="K147" s="179"/>
      <c r="L147" s="179"/>
      <c r="M147" s="179"/>
      <c r="N147" s="179"/>
      <c r="O147" s="179"/>
      <c r="P147" s="96"/>
      <c r="Q147" s="96"/>
      <c r="R147" s="96"/>
      <c r="S147" s="96"/>
      <c r="T147" s="96"/>
      <c r="U147" s="96"/>
      <c r="V147" s="96"/>
      <c r="W147" s="96"/>
      <c r="X147" s="96"/>
      <c r="Y147" s="96"/>
      <c r="Z147" s="96"/>
      <c r="AA147" s="96"/>
      <c r="AB147" s="223"/>
      <c r="AC147" s="223"/>
    </row>
    <row r="148" spans="1:29" s="94" customFormat="1" x14ac:dyDescent="0.3">
      <c r="A148" s="223"/>
      <c r="B148" s="180"/>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223"/>
      <c r="AC148" s="223"/>
    </row>
    <row r="149" spans="1:29" s="94" customFormat="1" x14ac:dyDescent="0.3">
      <c r="A149" s="223"/>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223"/>
      <c r="AC149" s="223"/>
    </row>
    <row r="150" spans="1:29" s="94" customFormat="1" ht="15.8" customHeight="1" x14ac:dyDescent="0.3">
      <c r="A150" s="223"/>
      <c r="B150" s="181"/>
      <c r="C150" s="182"/>
      <c r="D150" s="181"/>
      <c r="E150" s="182"/>
      <c r="F150" s="181"/>
      <c r="G150" s="96"/>
      <c r="H150" s="96"/>
      <c r="I150" s="96"/>
      <c r="J150" s="96"/>
      <c r="K150" s="96"/>
      <c r="L150" s="96"/>
      <c r="M150" s="96"/>
      <c r="N150" s="96"/>
      <c r="O150" s="96"/>
      <c r="P150" s="96"/>
      <c r="Q150" s="96"/>
      <c r="R150" s="96"/>
      <c r="S150" s="96"/>
      <c r="T150" s="96"/>
      <c r="U150" s="96"/>
      <c r="V150" s="96"/>
      <c r="W150" s="96"/>
      <c r="X150" s="96"/>
      <c r="Y150" s="96"/>
      <c r="Z150" s="96"/>
      <c r="AA150" s="96"/>
      <c r="AB150" s="223"/>
      <c r="AC150" s="223"/>
    </row>
    <row r="151" spans="1:29" s="94" customFormat="1" x14ac:dyDescent="0.3">
      <c r="A151" s="223"/>
      <c r="B151" s="181"/>
      <c r="C151" s="182"/>
      <c r="D151" s="181"/>
      <c r="E151" s="182"/>
      <c r="F151" s="181"/>
      <c r="G151" s="96"/>
      <c r="H151" s="96"/>
      <c r="I151" s="96"/>
      <c r="J151" s="96"/>
      <c r="K151" s="96"/>
      <c r="L151" s="96"/>
      <c r="M151" s="96"/>
      <c r="N151" s="96"/>
      <c r="O151" s="96"/>
      <c r="P151" s="96"/>
      <c r="Q151" s="96"/>
      <c r="R151" s="96"/>
      <c r="S151" s="96"/>
      <c r="T151" s="96"/>
      <c r="U151" s="96"/>
      <c r="V151" s="96"/>
      <c r="W151" s="96"/>
      <c r="X151" s="96"/>
      <c r="Y151" s="96"/>
      <c r="Z151" s="96"/>
      <c r="AA151" s="96"/>
      <c r="AB151" s="223"/>
      <c r="AC151" s="223"/>
    </row>
    <row r="152" spans="1:29" s="94" customFormat="1" x14ac:dyDescent="0.3">
      <c r="A152" s="223"/>
      <c r="B152" s="181"/>
      <c r="C152" s="182"/>
      <c r="D152" s="96"/>
      <c r="E152" s="182"/>
      <c r="F152" s="181"/>
      <c r="G152" s="182"/>
      <c r="H152" s="182"/>
      <c r="I152" s="182"/>
      <c r="J152" s="182"/>
      <c r="K152" s="182"/>
      <c r="L152" s="182"/>
      <c r="M152" s="182"/>
      <c r="N152" s="182"/>
      <c r="O152" s="181"/>
      <c r="P152" s="96"/>
      <c r="Q152" s="96"/>
      <c r="R152" s="96"/>
      <c r="S152" s="96"/>
      <c r="T152" s="96"/>
      <c r="U152" s="96"/>
      <c r="V152" s="96"/>
      <c r="W152" s="96"/>
      <c r="X152" s="96"/>
      <c r="Y152" s="96"/>
      <c r="Z152" s="96"/>
      <c r="AA152" s="96"/>
      <c r="AB152" s="223"/>
      <c r="AC152" s="223"/>
    </row>
    <row r="153" spans="1:29" s="96" customFormat="1" ht="12.9" x14ac:dyDescent="0.2">
      <c r="A153" s="228"/>
      <c r="B153" s="183"/>
      <c r="C153" s="182"/>
      <c r="E153" s="182"/>
      <c r="F153" s="181"/>
      <c r="G153" s="182"/>
      <c r="H153" s="182"/>
      <c r="I153" s="182"/>
      <c r="J153" s="182"/>
      <c r="K153" s="182"/>
      <c r="L153" s="182"/>
      <c r="M153" s="182"/>
      <c r="N153" s="182"/>
      <c r="O153" s="181"/>
      <c r="AB153" s="228"/>
      <c r="AC153" s="228"/>
    </row>
    <row r="154" spans="1:29" s="96" customFormat="1" ht="12.9" x14ac:dyDescent="0.2">
      <c r="A154" s="228"/>
      <c r="B154" s="183"/>
      <c r="C154" s="182"/>
      <c r="E154" s="182"/>
      <c r="F154" s="181"/>
      <c r="G154" s="182"/>
      <c r="H154" s="182"/>
      <c r="I154" s="182"/>
      <c r="J154" s="182"/>
      <c r="K154" s="182"/>
      <c r="L154" s="182"/>
      <c r="M154" s="182"/>
      <c r="N154" s="182"/>
      <c r="O154" s="181"/>
      <c r="AB154" s="228"/>
      <c r="AC154" s="228"/>
    </row>
    <row r="155" spans="1:29" s="96" customFormat="1" ht="12.9" x14ac:dyDescent="0.2">
      <c r="A155" s="228"/>
      <c r="B155" s="183"/>
      <c r="C155" s="182"/>
      <c r="E155" s="182"/>
      <c r="F155" s="181"/>
      <c r="G155" s="182"/>
      <c r="H155" s="182"/>
      <c r="I155" s="182"/>
      <c r="J155" s="182"/>
      <c r="K155" s="182"/>
      <c r="L155" s="182"/>
      <c r="M155" s="182"/>
      <c r="N155" s="182"/>
      <c r="O155" s="181"/>
      <c r="AB155" s="228"/>
      <c r="AC155" s="228"/>
    </row>
    <row r="156" spans="1:29" s="96" customFormat="1" ht="12.9" x14ac:dyDescent="0.2">
      <c r="A156" s="228"/>
      <c r="B156" s="377"/>
      <c r="C156" s="378"/>
      <c r="D156" s="203"/>
      <c r="E156" s="378"/>
      <c r="F156" s="379"/>
      <c r="G156" s="378"/>
      <c r="H156" s="378"/>
      <c r="I156" s="378"/>
      <c r="J156" s="378"/>
      <c r="K156" s="378"/>
      <c r="L156" s="378"/>
      <c r="M156" s="378"/>
      <c r="N156" s="378"/>
      <c r="O156" s="379"/>
      <c r="P156" s="203"/>
      <c r="Q156" s="203"/>
      <c r="R156" s="203"/>
      <c r="S156" s="203"/>
      <c r="T156" s="203"/>
      <c r="U156" s="203"/>
      <c r="V156" s="203"/>
      <c r="W156" s="203"/>
      <c r="X156" s="203"/>
      <c r="Y156" s="203"/>
      <c r="Z156" s="203"/>
      <c r="AA156" s="203"/>
      <c r="AB156" s="228"/>
      <c r="AC156" s="228"/>
    </row>
    <row r="157" spans="1:29" s="96" customFormat="1" x14ac:dyDescent="0.3">
      <c r="A157" s="22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8"/>
      <c r="AC157" s="228"/>
    </row>
    <row r="158" spans="1:29" s="96" customFormat="1" x14ac:dyDescent="0.3">
      <c r="A158" s="22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8"/>
      <c r="AC158" s="228"/>
    </row>
    <row r="159" spans="1:29" s="96" customFormat="1" x14ac:dyDescent="0.3">
      <c r="A159" s="22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c r="AB159" s="228"/>
      <c r="AC159" s="228"/>
    </row>
    <row r="160" spans="1:29" s="96" customFormat="1" x14ac:dyDescent="0.3">
      <c r="A160" s="22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8"/>
      <c r="AC160" s="228"/>
    </row>
    <row r="161" spans="1:34" s="96" customFormat="1" x14ac:dyDescent="0.3">
      <c r="A161" s="22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8"/>
      <c r="AC161" s="228"/>
    </row>
    <row r="162" spans="1:34" customFormat="1" x14ac:dyDescent="0.3">
      <c r="A162" s="203"/>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476"/>
      <c r="AC162" s="61"/>
      <c r="AD162" s="61"/>
      <c r="AE162" s="61"/>
      <c r="AF162" s="61"/>
      <c r="AG162" s="61"/>
      <c r="AH162" s="61"/>
    </row>
  </sheetData>
  <sheetProtection selectLockedCells="1"/>
  <dataConsolidate/>
  <mergeCells count="75">
    <mergeCell ref="V130:Y130"/>
    <mergeCell ref="P130:Q130"/>
    <mergeCell ref="P135:Y135"/>
    <mergeCell ref="P133:Y133"/>
    <mergeCell ref="C130:H130"/>
    <mergeCell ref="C132:H132"/>
    <mergeCell ref="C133:H133"/>
    <mergeCell ref="C134:H134"/>
    <mergeCell ref="C135:H135"/>
    <mergeCell ref="U117:V117"/>
    <mergeCell ref="U118:V118"/>
    <mergeCell ref="U12:V12"/>
    <mergeCell ref="U14:V14"/>
    <mergeCell ref="U15:V15"/>
    <mergeCell ref="Z12:AA12"/>
    <mergeCell ref="Z14:AA14"/>
    <mergeCell ref="Z15:AA15"/>
    <mergeCell ref="Z17:AA17"/>
    <mergeCell ref="U115:V115"/>
    <mergeCell ref="BC82:BD82"/>
    <mergeCell ref="BC90:BD90"/>
    <mergeCell ref="B145:P145"/>
    <mergeCell ref="B46:C46"/>
    <mergeCell ref="B53:C53"/>
    <mergeCell ref="B62:C62"/>
    <mergeCell ref="B76:C76"/>
    <mergeCell ref="B84:C84"/>
    <mergeCell ref="B89:C89"/>
    <mergeCell ref="Z115:AA115"/>
    <mergeCell ref="Z116:AA116"/>
    <mergeCell ref="Z117:AA117"/>
    <mergeCell ref="Z118:AA118"/>
    <mergeCell ref="Z119:AA119"/>
    <mergeCell ref="Z120:AA120"/>
    <mergeCell ref="U116:V116"/>
    <mergeCell ref="D2:D3"/>
    <mergeCell ref="BC52:BD52"/>
    <mergeCell ref="BC59:BD59"/>
    <mergeCell ref="BC68:BD68"/>
    <mergeCell ref="K44:K45"/>
    <mergeCell ref="K22:K24"/>
    <mergeCell ref="L22:L24"/>
    <mergeCell ref="M22:M24"/>
    <mergeCell ref="N22:N24"/>
    <mergeCell ref="L44:L45"/>
    <mergeCell ref="M44:M45"/>
    <mergeCell ref="N44:N45"/>
    <mergeCell ref="K10:K11"/>
    <mergeCell ref="L10:L11"/>
    <mergeCell ref="M10:M11"/>
    <mergeCell ref="I44:I45"/>
    <mergeCell ref="J44:J45"/>
    <mergeCell ref="O44:O45"/>
    <mergeCell ref="D22:D24"/>
    <mergeCell ref="E22:E24"/>
    <mergeCell ref="F22:F24"/>
    <mergeCell ref="G22:G24"/>
    <mergeCell ref="H22:H24"/>
    <mergeCell ref="I22:I24"/>
    <mergeCell ref="J22:J24"/>
    <mergeCell ref="O22:O24"/>
    <mergeCell ref="D44:D45"/>
    <mergeCell ref="E44:E45"/>
    <mergeCell ref="F44:F45"/>
    <mergeCell ref="G44:G45"/>
    <mergeCell ref="H44:H45"/>
    <mergeCell ref="I10:I11"/>
    <mergeCell ref="J10:J11"/>
    <mergeCell ref="O10:O11"/>
    <mergeCell ref="D10:D11"/>
    <mergeCell ref="E10:E11"/>
    <mergeCell ref="F10:F11"/>
    <mergeCell ref="G10:G11"/>
    <mergeCell ref="H10:H11"/>
    <mergeCell ref="N10:N11"/>
  </mergeCells>
  <phoneticPr fontId="4" type="noConversion"/>
  <conditionalFormatting sqref="D13">
    <cfRule type="cellIs" dxfId="30" priority="5" stopIfTrue="1" operator="equal">
      <formula>"ok"</formula>
    </cfRule>
    <cfRule type="cellIs" dxfId="29" priority="6" stopIfTrue="1" operator="equal">
      <formula>"1 panel only!"</formula>
    </cfRule>
  </conditionalFormatting>
  <conditionalFormatting sqref="R95:AA95 R101:AA101 R107:AA107 D95:O95 D101:O101 D107:O107">
    <cfRule type="cellIs" dxfId="28" priority="7" stopIfTrue="1" operator="equal">
      <formula>"OK"</formula>
    </cfRule>
    <cfRule type="cellIs" dxfId="27" priority="8" stopIfTrue="1" operator="equal">
      <formula>"NOT OK"</formula>
    </cfRule>
  </conditionalFormatting>
  <dataValidations xWindow="263" yWindow="476" count="8">
    <dataValidation type="list" allowBlank="1" showInputMessage="1" showErrorMessage="1" sqref="B12" xr:uid="{00000000-0002-0000-0000-000008000000}">
      <formula1>$BC$3:$BC$24</formula1>
    </dataValidation>
    <dataValidation type="list" allowBlank="1" showInputMessage="1" showErrorMessage="1" promptTitle="Loop 4 Cable" prompt="Select Cable thickness" sqref="G25" xr:uid="{00000000-0002-0000-0000-000000000000}">
      <formula1>$BC$31:$BC$35</formula1>
    </dataValidation>
    <dataValidation type="list" allowBlank="1" showInputMessage="1" showErrorMessage="1" promptTitle="Loop 5 Cable" prompt="Select Cable thickness" sqref="H25" xr:uid="{00000000-0002-0000-0000-000001000000}">
      <formula1>$BC$31:$BC$35</formula1>
    </dataValidation>
    <dataValidation type="list" allowBlank="1" showInputMessage="1" showErrorMessage="1" promptTitle="Loop 6 Cable" prompt="Select Cable thickness" sqref="I25" xr:uid="{00000000-0002-0000-0000-000002000000}">
      <formula1>$BC$31:$BC$35</formula1>
    </dataValidation>
    <dataValidation type="list" allowBlank="1" showInputMessage="1" showErrorMessage="1" promptTitle="Loop 7 Cable" prompt="Select Cable thickness" sqref="J25:O25" xr:uid="{00000000-0002-0000-0000-000003000000}">
      <formula1>$BC$31:$BC$35</formula1>
    </dataValidation>
    <dataValidation type="list" allowBlank="1" showInputMessage="1" showErrorMessage="1" promptTitle="Loop 3 Cable" prompt="Select Cable Thickness" sqref="F25" xr:uid="{00000000-0002-0000-0000-000005000000}">
      <formula1>$BC$31:$BC$35</formula1>
    </dataValidation>
    <dataValidation type="list" allowBlank="1" showInputMessage="1" showErrorMessage="1" promptTitle="Loop 2 Cable" prompt="Select Cable thickness" sqref="E25" xr:uid="{00000000-0002-0000-0000-000006000000}">
      <formula1>$BC$31:$BC$35</formula1>
    </dataValidation>
    <dataValidation type="list" allowBlank="1" showInputMessage="1" showErrorMessage="1" promptTitle="Loop 1 Cable" prompt="Selct cable thickness" sqref="D25" xr:uid="{00000000-0002-0000-0000-000007000000}">
      <formula1>$BC$31:$BC$35</formula1>
    </dataValidation>
  </dataValidations>
  <pageMargins left="0.39370078740157483" right="0.39370078740157483" top="0.39370078740157483" bottom="0.39370078740157483" header="0" footer="0"/>
  <pageSetup paperSize="9" scale="34" orientation="portrait"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159"/>
  <sheetViews>
    <sheetView view="pageBreakPreview" zoomScaleNormal="100" zoomScaleSheetLayoutView="100" workbookViewId="0">
      <selection activeCell="B5" sqref="B5:C5"/>
    </sheetView>
  </sheetViews>
  <sheetFormatPr defaultColWidth="9.125" defaultRowHeight="14.95" x14ac:dyDescent="0.3"/>
  <cols>
    <col min="1" max="1" width="12.875" style="8" customWidth="1"/>
    <col min="2" max="2" width="33.625" style="8" customWidth="1"/>
    <col min="3" max="14" width="8.625" style="8" customWidth="1"/>
    <col min="15" max="15" width="10.875" style="8" customWidth="1"/>
    <col min="16" max="16" width="2.25" style="8" customWidth="1"/>
    <col min="17" max="27" width="8.875" style="8" customWidth="1"/>
    <col min="28" max="16384" width="9.125" style="8"/>
  </cols>
  <sheetData>
    <row r="1" spans="1:27" customFormat="1" ht="26.35" customHeight="1"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customFormat="1" ht="23.8" x14ac:dyDescent="0.4">
      <c r="A2" s="633" t="s">
        <v>86</v>
      </c>
      <c r="B2" s="1"/>
      <c r="C2" s="1"/>
      <c r="D2" s="1"/>
      <c r="E2" s="1"/>
      <c r="F2" s="1"/>
      <c r="G2" s="1"/>
      <c r="H2" s="1"/>
      <c r="I2" s="1"/>
      <c r="J2" s="1"/>
      <c r="K2" s="1"/>
      <c r="L2" s="1"/>
      <c r="M2" s="1"/>
      <c r="N2" s="1"/>
      <c r="O2" s="1"/>
      <c r="P2" s="1"/>
      <c r="Q2" s="1"/>
      <c r="R2" s="1"/>
      <c r="S2" s="1"/>
      <c r="T2" s="1"/>
      <c r="U2" s="1"/>
      <c r="V2" s="1"/>
      <c r="W2" s="1"/>
      <c r="X2" s="1"/>
      <c r="Y2" s="1"/>
      <c r="Z2" s="1"/>
      <c r="AA2" s="1"/>
    </row>
    <row r="3" spans="1:27" s="44" customFormat="1" ht="27" customHeight="1" thickBot="1" x14ac:dyDescent="0.2">
      <c r="A3" s="31"/>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s="490" customFormat="1" ht="19.05" x14ac:dyDescent="0.35">
      <c r="A4" s="566" t="s">
        <v>47</v>
      </c>
      <c r="B4" s="626"/>
      <c r="C4" s="626"/>
      <c r="D4" s="626"/>
      <c r="E4" s="626"/>
      <c r="F4" s="626"/>
      <c r="G4" s="626"/>
      <c r="H4" s="626"/>
      <c r="I4" s="626"/>
      <c r="J4" s="626"/>
      <c r="K4" s="626"/>
      <c r="L4" s="626"/>
      <c r="M4" s="626"/>
      <c r="N4" s="626"/>
      <c r="O4" s="626"/>
      <c r="P4" s="627"/>
      <c r="Q4" s="489"/>
      <c r="R4" s="488"/>
      <c r="S4" s="489"/>
      <c r="T4" s="489"/>
      <c r="U4" s="489"/>
      <c r="V4" s="489"/>
      <c r="W4" s="489"/>
      <c r="X4" s="489"/>
      <c r="Y4" s="489"/>
      <c r="Z4" s="489"/>
      <c r="AA4" s="489"/>
    </row>
    <row r="5" spans="1:27" s="490" customFormat="1" ht="16.3" x14ac:dyDescent="0.3">
      <c r="A5" s="628" t="s">
        <v>50</v>
      </c>
      <c r="B5" s="804">
        <f>'Sec 2 - Addressable Loop Calc'!C130</f>
        <v>0</v>
      </c>
      <c r="C5" s="804"/>
      <c r="D5" s="489"/>
      <c r="E5" s="489"/>
      <c r="F5" s="489"/>
      <c r="G5" s="489"/>
      <c r="H5" s="489"/>
      <c r="I5" s="313"/>
      <c r="J5" s="313"/>
      <c r="K5" s="313"/>
      <c r="L5" s="489"/>
      <c r="M5" s="488" t="s">
        <v>416</v>
      </c>
      <c r="N5" s="809">
        <f>'Sec 2 - Addressable Loop Calc'!P130</f>
        <v>0</v>
      </c>
      <c r="O5" s="809"/>
      <c r="P5" s="629"/>
      <c r="Q5" s="489"/>
      <c r="R5" s="488"/>
      <c r="S5" s="489"/>
      <c r="T5" s="489"/>
      <c r="U5" s="489"/>
      <c r="V5" s="489"/>
      <c r="W5" s="489"/>
      <c r="X5" s="489"/>
      <c r="Y5" s="489"/>
      <c r="Z5" s="489"/>
      <c r="AA5" s="489"/>
    </row>
    <row r="6" spans="1:27" s="490" customFormat="1" ht="14.3" x14ac:dyDescent="0.25">
      <c r="A6" s="628"/>
      <c r="B6" s="489"/>
      <c r="C6" s="489"/>
      <c r="D6" s="489"/>
      <c r="E6" s="489"/>
      <c r="F6" s="313"/>
      <c r="G6" s="313"/>
      <c r="H6" s="489"/>
      <c r="I6" s="489"/>
      <c r="J6" s="489"/>
      <c r="K6" s="489"/>
      <c r="L6" s="489"/>
      <c r="M6" s="488" t="s">
        <v>49</v>
      </c>
      <c r="N6" s="808">
        <f>'Sec 2 - Addressable Loop Calc'!V130</f>
        <v>0</v>
      </c>
      <c r="O6" s="808"/>
      <c r="P6" s="629"/>
      <c r="Q6" s="489"/>
      <c r="R6" s="488"/>
      <c r="S6" s="489"/>
      <c r="T6" s="489"/>
      <c r="U6" s="489"/>
      <c r="V6" s="489"/>
      <c r="W6" s="489"/>
      <c r="X6" s="489"/>
      <c r="Y6" s="489"/>
      <c r="Z6" s="489"/>
      <c r="AA6" s="489"/>
    </row>
    <row r="7" spans="1:27" s="490" customFormat="1" ht="16.3" x14ac:dyDescent="0.3">
      <c r="A7" s="628" t="s">
        <v>51</v>
      </c>
      <c r="B7" s="805">
        <f>'Sec 2 - Addressable Loop Calc'!C132</f>
        <v>0</v>
      </c>
      <c r="C7" s="805"/>
      <c r="D7" s="489"/>
      <c r="E7" s="489"/>
      <c r="G7" s="489"/>
      <c r="H7" s="489"/>
      <c r="I7" s="313"/>
      <c r="J7" s="313"/>
      <c r="K7" s="550"/>
      <c r="L7" s="807"/>
      <c r="M7" s="807"/>
      <c r="N7" s="807"/>
      <c r="O7" s="807"/>
      <c r="P7" s="629"/>
      <c r="Q7" s="489"/>
      <c r="R7" s="488"/>
      <c r="S7" s="489"/>
      <c r="T7" s="489"/>
      <c r="U7" s="489"/>
      <c r="V7" s="489"/>
      <c r="W7" s="489"/>
      <c r="X7" s="489"/>
      <c r="Y7" s="489"/>
      <c r="Z7" s="489"/>
      <c r="AA7" s="489"/>
    </row>
    <row r="8" spans="1:27" s="490" customFormat="1" ht="16.3" x14ac:dyDescent="0.3">
      <c r="A8" s="628"/>
      <c r="B8" s="805">
        <f>'Sec 2 - Addressable Loop Calc'!C133</f>
        <v>0</v>
      </c>
      <c r="C8" s="805"/>
      <c r="D8" s="489"/>
      <c r="F8" s="313"/>
      <c r="G8" s="489"/>
      <c r="I8" s="313"/>
      <c r="J8" s="313"/>
      <c r="K8" s="550" t="s">
        <v>415</v>
      </c>
      <c r="L8" s="807">
        <f>'Sec 2 - Addressable Loop Calc'!P133</f>
        <v>0</v>
      </c>
      <c r="M8" s="807"/>
      <c r="N8" s="807"/>
      <c r="O8" s="807"/>
      <c r="P8" s="629"/>
      <c r="Q8" s="489"/>
      <c r="R8" s="488"/>
      <c r="S8" s="489"/>
      <c r="T8" s="489"/>
      <c r="U8" s="489"/>
      <c r="V8" s="489"/>
      <c r="W8" s="489"/>
      <c r="X8" s="489"/>
      <c r="Y8" s="489"/>
      <c r="Z8" s="489"/>
      <c r="AA8" s="489"/>
    </row>
    <row r="9" spans="1:27" s="299" customFormat="1" ht="16.3" x14ac:dyDescent="0.3">
      <c r="A9" s="340"/>
      <c r="B9" s="805">
        <f>'Sec 2 - Addressable Loop Calc'!C134</f>
        <v>0</v>
      </c>
      <c r="C9" s="805"/>
      <c r="D9" s="491"/>
      <c r="E9" s="312"/>
      <c r="F9" s="293"/>
      <c r="G9" s="311"/>
      <c r="H9" s="311"/>
      <c r="I9" s="293"/>
      <c r="J9" s="293"/>
      <c r="K9" s="550" t="s">
        <v>417</v>
      </c>
      <c r="L9" s="807">
        <f>'Sec 2 - Addressable Loop Calc'!P135</f>
        <v>0</v>
      </c>
      <c r="M9" s="807"/>
      <c r="N9" s="807"/>
      <c r="O9" s="807"/>
      <c r="P9" s="573"/>
      <c r="Q9" s="311"/>
      <c r="S9" s="311"/>
      <c r="T9" s="311"/>
      <c r="U9" s="311"/>
      <c r="V9" s="311"/>
      <c r="W9" s="311"/>
      <c r="X9" s="311"/>
      <c r="Y9" s="311"/>
      <c r="Z9" s="311"/>
      <c r="AA9" s="311"/>
    </row>
    <row r="10" spans="1:27" s="299" customFormat="1" ht="16.3" x14ac:dyDescent="0.25">
      <c r="A10" s="340"/>
      <c r="B10" s="805">
        <f>'Sec 2 - Addressable Loop Calc'!C135</f>
        <v>0</v>
      </c>
      <c r="C10" s="805"/>
      <c r="D10" s="491"/>
      <c r="E10" s="312"/>
      <c r="G10" s="311"/>
      <c r="H10" s="311"/>
      <c r="J10" s="488"/>
      <c r="K10" s="488"/>
      <c r="L10" s="488"/>
      <c r="N10" s="808"/>
      <c r="O10" s="808"/>
      <c r="P10" s="573"/>
      <c r="Q10" s="311"/>
      <c r="S10" s="311"/>
      <c r="T10" s="311"/>
      <c r="U10" s="311"/>
      <c r="V10" s="311"/>
      <c r="W10" s="311"/>
      <c r="X10" s="311"/>
      <c r="Y10" s="311"/>
      <c r="Z10" s="311"/>
      <c r="AA10" s="311"/>
    </row>
    <row r="11" spans="1:27" s="299" customFormat="1" ht="14.3" thickBot="1" x14ac:dyDescent="0.3">
      <c r="A11" s="630"/>
      <c r="B11" s="631"/>
      <c r="C11" s="631"/>
      <c r="D11" s="631"/>
      <c r="E11" s="631"/>
      <c r="F11" s="631"/>
      <c r="G11" s="631"/>
      <c r="H11" s="631"/>
      <c r="I11" s="631"/>
      <c r="J11" s="631"/>
      <c r="K11" s="631"/>
      <c r="L11" s="631"/>
      <c r="M11" s="631"/>
      <c r="N11" s="631"/>
      <c r="O11" s="631"/>
      <c r="P11" s="632"/>
      <c r="Q11" s="311"/>
      <c r="R11" s="488"/>
      <c r="S11" s="311"/>
      <c r="T11" s="311"/>
      <c r="U11" s="311"/>
      <c r="V11" s="311"/>
      <c r="W11" s="311"/>
      <c r="X11" s="311"/>
      <c r="Y11" s="311"/>
      <c r="Z11" s="311"/>
      <c r="AA11" s="311"/>
    </row>
    <row r="12" spans="1:27" s="45" customFormat="1" ht="17.350000000000001" customHeight="1" thickBot="1"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s="46" customFormat="1" ht="18.350000000000001" x14ac:dyDescent="0.3">
      <c r="A13" s="595" t="s">
        <v>46</v>
      </c>
      <c r="B13" s="596"/>
      <c r="C13" s="596"/>
      <c r="D13" s="596"/>
      <c r="E13" s="596"/>
      <c r="F13" s="596"/>
      <c r="G13" s="596"/>
      <c r="H13" s="596"/>
      <c r="I13" s="596"/>
      <c r="J13" s="596"/>
      <c r="K13" s="596"/>
      <c r="L13" s="596"/>
      <c r="M13" s="596"/>
      <c r="N13" s="596"/>
      <c r="O13" s="596"/>
      <c r="P13" s="597"/>
      <c r="Q13" s="36"/>
      <c r="R13" s="36"/>
      <c r="S13" s="36"/>
      <c r="T13" s="36"/>
      <c r="U13" s="36"/>
      <c r="V13" s="36"/>
      <c r="W13" s="36"/>
      <c r="X13" s="36"/>
      <c r="Y13" s="36"/>
      <c r="Z13" s="36"/>
      <c r="AA13" s="36"/>
    </row>
    <row r="14" spans="1:27" s="598" customFormat="1" ht="18.7" customHeight="1" x14ac:dyDescent="0.2">
      <c r="A14" s="620" t="s">
        <v>11</v>
      </c>
      <c r="B14" s="621" t="s">
        <v>12</v>
      </c>
      <c r="O14" s="599" t="s">
        <v>1</v>
      </c>
      <c r="P14" s="600"/>
    </row>
    <row r="15" spans="1:27" s="606" customFormat="1" ht="18.7" customHeight="1" x14ac:dyDescent="0.2">
      <c r="A15" s="601" t="str">
        <f>'Sec 2 - Addressable Loop Calc'!B12</f>
        <v>Smart 6/0</v>
      </c>
      <c r="B15" s="602" t="str">
        <f>'Sec 2 - Addressable Loop Calc'!C12</f>
        <v>Smart 6 no Zone LED</v>
      </c>
      <c r="C15" s="603"/>
      <c r="D15" s="603"/>
      <c r="E15" s="603"/>
      <c r="F15" s="603"/>
      <c r="G15" s="603"/>
      <c r="H15" s="603"/>
      <c r="I15" s="603"/>
      <c r="J15" s="603"/>
      <c r="K15" s="603"/>
      <c r="L15" s="603"/>
      <c r="M15" s="603"/>
      <c r="N15" s="603"/>
      <c r="O15" s="603"/>
      <c r="P15" s="604"/>
      <c r="Q15" s="605"/>
      <c r="R15" s="605"/>
      <c r="S15" s="605"/>
      <c r="T15" s="605"/>
      <c r="U15" s="605"/>
      <c r="V15" s="605"/>
      <c r="W15" s="605"/>
      <c r="X15" s="605"/>
      <c r="Y15" s="605"/>
      <c r="Z15" s="605"/>
      <c r="AA15" s="605"/>
    </row>
    <row r="16" spans="1:27" s="606" customFormat="1" ht="18.7" customHeight="1" x14ac:dyDescent="0.2">
      <c r="A16" s="607"/>
      <c r="B16" s="603" t="s">
        <v>57</v>
      </c>
      <c r="C16" s="603"/>
      <c r="D16" s="603"/>
      <c r="E16" s="603"/>
      <c r="F16" s="603"/>
      <c r="G16" s="603"/>
      <c r="H16" s="603"/>
      <c r="I16" s="603"/>
      <c r="J16" s="603"/>
      <c r="K16" s="603"/>
      <c r="L16" s="603"/>
      <c r="M16" s="603"/>
      <c r="N16" s="603"/>
      <c r="O16" s="608">
        <f>'Sec 2 - Addressable Loop Calc'!Q14</f>
        <v>0</v>
      </c>
      <c r="P16" s="609"/>
      <c r="Q16" s="608"/>
      <c r="R16" s="605"/>
      <c r="S16" s="605"/>
      <c r="T16" s="605"/>
      <c r="U16" s="605"/>
      <c r="V16" s="605"/>
      <c r="W16" s="605"/>
      <c r="X16" s="605"/>
      <c r="Y16" s="605"/>
      <c r="Z16" s="605"/>
      <c r="AA16" s="605"/>
    </row>
    <row r="17" spans="1:27" s="606" customFormat="1" ht="18.7" customHeight="1" x14ac:dyDescent="0.2">
      <c r="A17" s="607"/>
      <c r="B17" s="603" t="s">
        <v>58</v>
      </c>
      <c r="C17" s="603"/>
      <c r="D17" s="603"/>
      <c r="E17" s="603"/>
      <c r="F17" s="603"/>
      <c r="G17" s="603"/>
      <c r="H17" s="603"/>
      <c r="I17" s="603"/>
      <c r="J17" s="603"/>
      <c r="K17" s="603"/>
      <c r="L17" s="603"/>
      <c r="M17" s="603"/>
      <c r="N17" s="603"/>
      <c r="O17" s="608">
        <f>'Sec 2 - Addressable Loop Calc'!Q15</f>
        <v>0</v>
      </c>
      <c r="P17" s="609"/>
      <c r="Q17" s="608"/>
      <c r="R17" s="605"/>
      <c r="S17" s="605"/>
      <c r="T17" s="605"/>
      <c r="U17" s="605"/>
      <c r="V17" s="605"/>
      <c r="W17" s="605"/>
      <c r="X17" s="605"/>
      <c r="Y17" s="605"/>
      <c r="Z17" s="605"/>
      <c r="AA17" s="605"/>
    </row>
    <row r="18" spans="1:27" s="602" customFormat="1" ht="18.7" customHeight="1" x14ac:dyDescent="0.2">
      <c r="A18" s="601"/>
      <c r="B18" s="610"/>
      <c r="J18" s="610" t="s">
        <v>59</v>
      </c>
      <c r="K18" s="610"/>
      <c r="L18" s="610"/>
      <c r="M18" s="610"/>
      <c r="N18" s="610"/>
      <c r="O18" s="611">
        <f>'Sec 2 - Addressable Loop Calc'!V17</f>
        <v>113</v>
      </c>
      <c r="P18" s="612"/>
      <c r="Q18" s="613"/>
      <c r="W18" s="611"/>
      <c r="X18" s="611"/>
      <c r="Y18" s="611"/>
      <c r="Z18" s="611"/>
      <c r="AA18" s="611"/>
    </row>
    <row r="19" spans="1:27" s="603" customFormat="1" ht="18.7" customHeight="1" thickBot="1" x14ac:dyDescent="0.25">
      <c r="A19" s="614"/>
      <c r="B19" s="615"/>
      <c r="C19" s="616"/>
      <c r="D19" s="617"/>
      <c r="E19" s="617"/>
      <c r="F19" s="617"/>
      <c r="G19" s="617"/>
      <c r="H19" s="617"/>
      <c r="I19" s="617"/>
      <c r="J19" s="618" t="s">
        <v>60</v>
      </c>
      <c r="K19" s="618"/>
      <c r="L19" s="618"/>
      <c r="M19" s="618"/>
      <c r="N19" s="618"/>
      <c r="O19" s="617">
        <f>'Sec 2 - Addressable Loop Calc'!Z17</f>
        <v>125</v>
      </c>
      <c r="P19" s="619"/>
      <c r="S19" s="605"/>
      <c r="T19" s="605"/>
      <c r="U19" s="605"/>
      <c r="V19" s="611"/>
      <c r="W19" s="605"/>
      <c r="X19" s="605"/>
      <c r="Y19" s="605"/>
      <c r="Z19" s="605"/>
      <c r="AA19" s="611"/>
    </row>
    <row r="20" spans="1:27" s="33" customFormat="1" ht="15.8" customHeight="1" thickBot="1" x14ac:dyDescent="0.2">
      <c r="B20" s="38"/>
      <c r="D20" s="39"/>
      <c r="E20" s="39"/>
      <c r="F20" s="39"/>
      <c r="G20" s="39"/>
      <c r="H20" s="39"/>
      <c r="I20" s="39"/>
      <c r="J20" s="40"/>
      <c r="K20" s="40"/>
      <c r="L20" s="40"/>
      <c r="M20" s="40"/>
      <c r="N20" s="40"/>
      <c r="O20" s="39"/>
      <c r="P20" s="39"/>
      <c r="S20" s="47"/>
      <c r="T20" s="47"/>
      <c r="U20" s="47"/>
      <c r="V20" s="39"/>
      <c r="W20" s="47"/>
      <c r="X20" s="47"/>
      <c r="Y20" s="47"/>
      <c r="Z20" s="47"/>
      <c r="AA20" s="39"/>
    </row>
    <row r="21" spans="1:27" s="565" customFormat="1" ht="24.8" customHeight="1" x14ac:dyDescent="0.3">
      <c r="A21" s="580" t="s">
        <v>45</v>
      </c>
      <c r="B21" s="581"/>
      <c r="C21" s="582"/>
      <c r="D21" s="582"/>
      <c r="E21" s="582"/>
      <c r="F21" s="582"/>
      <c r="G21" s="582"/>
      <c r="H21" s="582"/>
      <c r="I21" s="582"/>
      <c r="J21" s="582"/>
      <c r="K21" s="582"/>
      <c r="L21" s="582"/>
      <c r="M21" s="582"/>
      <c r="N21" s="582"/>
      <c r="O21" s="582"/>
      <c r="P21" s="583"/>
      <c r="Q21" s="562"/>
      <c r="R21" s="563"/>
      <c r="S21" s="563"/>
      <c r="T21" s="563"/>
      <c r="U21" s="563"/>
      <c r="V21" s="564"/>
      <c r="W21" s="563"/>
      <c r="X21" s="563"/>
      <c r="Y21" s="563"/>
      <c r="Z21" s="563"/>
      <c r="AA21" s="564"/>
    </row>
    <row r="22" spans="1:27" s="34" customFormat="1" ht="13.6" customHeight="1" x14ac:dyDescent="0.3">
      <c r="A22" s="622" t="s">
        <v>11</v>
      </c>
      <c r="B22" s="623" t="s">
        <v>12</v>
      </c>
      <c r="C22" s="624" t="s">
        <v>191</v>
      </c>
      <c r="D22" s="624" t="s">
        <v>192</v>
      </c>
      <c r="E22" s="624" t="s">
        <v>193</v>
      </c>
      <c r="F22" s="624" t="s">
        <v>194</v>
      </c>
      <c r="G22" s="624" t="s">
        <v>195</v>
      </c>
      <c r="H22" s="624" t="s">
        <v>196</v>
      </c>
      <c r="I22" s="624" t="s">
        <v>197</v>
      </c>
      <c r="J22" s="624" t="s">
        <v>198</v>
      </c>
      <c r="K22" s="624" t="s">
        <v>400</v>
      </c>
      <c r="L22" s="624" t="s">
        <v>401</v>
      </c>
      <c r="M22" s="624" t="s">
        <v>402</v>
      </c>
      <c r="N22" s="624" t="s">
        <v>403</v>
      </c>
      <c r="O22" s="625" t="s">
        <v>93</v>
      </c>
      <c r="P22" s="584"/>
    </row>
    <row r="23" spans="1:27" s="34" customFormat="1" ht="13.6" customHeight="1" x14ac:dyDescent="0.3">
      <c r="A23" s="585" t="str">
        <f>'Sec 2 - Addressable Loop Calc'!B46</f>
        <v>DETECTORS &amp; CALL POINTS</v>
      </c>
      <c r="C23" s="41"/>
      <c r="D23" s="41"/>
      <c r="E23" s="41"/>
      <c r="F23" s="41"/>
      <c r="G23" s="41"/>
      <c r="H23" s="554"/>
      <c r="I23" s="554"/>
      <c r="J23" s="554"/>
      <c r="K23" s="554"/>
      <c r="L23" s="554"/>
      <c r="M23" s="554"/>
      <c r="N23" s="554"/>
      <c r="O23" s="41"/>
      <c r="P23" s="584"/>
    </row>
    <row r="24" spans="1:27" ht="13.6" customHeight="1" x14ac:dyDescent="0.3">
      <c r="A24" s="586" t="str">
        <f>'Sec 2 - Addressable Loop Calc'!B47</f>
        <v>MKII-AOP</v>
      </c>
      <c r="B24" s="60" t="str">
        <f>'Sec 2 - Addressable Loop Calc'!C47</f>
        <v>Fyreye MKII  Optical  Detector</v>
      </c>
      <c r="C24" s="552">
        <f>'Sec 2 - Addressable Loop Calc'!D47</f>
        <v>0</v>
      </c>
      <c r="D24" s="553">
        <f>'Sec 2 - Addressable Loop Calc'!E47</f>
        <v>0</v>
      </c>
      <c r="E24" s="553">
        <f>'Sec 2 - Addressable Loop Calc'!F47</f>
        <v>0</v>
      </c>
      <c r="F24" s="552">
        <f>'Sec 2 - Addressable Loop Calc'!G47</f>
        <v>0</v>
      </c>
      <c r="G24" s="552">
        <f>'Sec 2 - Addressable Loop Calc'!H47</f>
        <v>0</v>
      </c>
      <c r="H24" s="553">
        <f>'Sec 2 - Addressable Loop Calc'!I47</f>
        <v>0</v>
      </c>
      <c r="I24" s="553">
        <f>'Sec 2 - Addressable Loop Calc'!J47</f>
        <v>0</v>
      </c>
      <c r="J24" s="553">
        <f>'Sec 2 - Addressable Loop Calc'!O47</f>
        <v>0</v>
      </c>
      <c r="K24" s="553">
        <f>'Sec 2 - Addressable Loop Calc'!L47</f>
        <v>0</v>
      </c>
      <c r="L24" s="553">
        <f>'Sec 2 - Addressable Loop Calc'!M47</f>
        <v>0</v>
      </c>
      <c r="M24" s="553">
        <f>'Sec 2 - Addressable Loop Calc'!N47</f>
        <v>0</v>
      </c>
      <c r="N24" s="553">
        <f>'Sec 2 - Addressable Loop Calc'!O47</f>
        <v>0</v>
      </c>
      <c r="O24" s="2">
        <f>SUM(C24:N24)</f>
        <v>0</v>
      </c>
      <c r="P24" s="587"/>
      <c r="Q24" s="14"/>
      <c r="R24" s="11"/>
      <c r="S24" s="11"/>
      <c r="T24" s="11"/>
      <c r="U24" s="11"/>
      <c r="V24" s="11"/>
      <c r="W24" s="11"/>
      <c r="X24" s="11"/>
      <c r="Y24" s="11"/>
      <c r="Z24" s="11"/>
      <c r="AA24" s="11"/>
    </row>
    <row r="25" spans="1:27" ht="13.6" customHeight="1" x14ac:dyDescent="0.3">
      <c r="A25" s="586" t="str">
        <f>'Sec 2 - Addressable Loop Calc'!B48</f>
        <v>MKII-AHR</v>
      </c>
      <c r="B25" s="60" t="str">
        <f>'Sec 2 - Addressable Loop Calc'!C48</f>
        <v xml:space="preserve">Fyreye MKII  Heat Detector </v>
      </c>
      <c r="C25" s="552">
        <f>'Sec 2 - Addressable Loop Calc'!D48</f>
        <v>0</v>
      </c>
      <c r="D25" s="553">
        <f>'Sec 2 - Addressable Loop Calc'!E48</f>
        <v>0</v>
      </c>
      <c r="E25" s="553">
        <f>'Sec 2 - Addressable Loop Calc'!F48</f>
        <v>0</v>
      </c>
      <c r="F25" s="552">
        <f>'Sec 2 - Addressable Loop Calc'!G48</f>
        <v>0</v>
      </c>
      <c r="G25" s="552">
        <f>'Sec 2 - Addressable Loop Calc'!H48</f>
        <v>0</v>
      </c>
      <c r="H25" s="553">
        <f>'Sec 2 - Addressable Loop Calc'!I48</f>
        <v>0</v>
      </c>
      <c r="I25" s="553">
        <f>'Sec 2 - Addressable Loop Calc'!J48</f>
        <v>0</v>
      </c>
      <c r="J25" s="553">
        <f>'Sec 2 - Addressable Loop Calc'!O48</f>
        <v>0</v>
      </c>
      <c r="K25" s="553">
        <f>'Sec 2 - Addressable Loop Calc'!L48</f>
        <v>0</v>
      </c>
      <c r="L25" s="553">
        <f>'Sec 2 - Addressable Loop Calc'!M48</f>
        <v>0</v>
      </c>
      <c r="M25" s="553">
        <f>'Sec 2 - Addressable Loop Calc'!N48</f>
        <v>0</v>
      </c>
      <c r="N25" s="553">
        <f>'Sec 2 - Addressable Loop Calc'!O48</f>
        <v>0</v>
      </c>
      <c r="O25" s="2">
        <f t="shared" ref="O25:O62" si="0">SUM(C25:N25)</f>
        <v>0</v>
      </c>
      <c r="P25" s="587"/>
      <c r="Q25" s="14"/>
      <c r="R25" s="11"/>
      <c r="S25" s="11"/>
      <c r="T25" s="11"/>
      <c r="U25" s="11"/>
      <c r="V25" s="11"/>
      <c r="W25" s="11"/>
      <c r="X25" s="11"/>
      <c r="Y25" s="11"/>
      <c r="Z25" s="11"/>
      <c r="AA25" s="11"/>
    </row>
    <row r="26" spans="1:27" ht="13.6" customHeight="1" x14ac:dyDescent="0.3">
      <c r="A26" s="586" t="str">
        <f>'Sec 2 - Addressable Loop Calc'!B49</f>
        <v>MKII-AHF</v>
      </c>
      <c r="B26" s="60" t="str">
        <f>'Sec 2 - Addressable Loop Calc'!C49</f>
        <v>Fyreye MKII Fixed Heat Detector</v>
      </c>
      <c r="C26" s="552">
        <f>'Sec 2 - Addressable Loop Calc'!D49</f>
        <v>0</v>
      </c>
      <c r="D26" s="553">
        <f>'Sec 2 - Addressable Loop Calc'!E49</f>
        <v>0</v>
      </c>
      <c r="E26" s="553">
        <f>'Sec 2 - Addressable Loop Calc'!F49</f>
        <v>0</v>
      </c>
      <c r="F26" s="552">
        <f>'Sec 2 - Addressable Loop Calc'!G49</f>
        <v>0</v>
      </c>
      <c r="G26" s="552">
        <f>'Sec 2 - Addressable Loop Calc'!H49</f>
        <v>0</v>
      </c>
      <c r="H26" s="553">
        <f>'Sec 2 - Addressable Loop Calc'!I49</f>
        <v>0</v>
      </c>
      <c r="I26" s="553">
        <f>'Sec 2 - Addressable Loop Calc'!J49</f>
        <v>0</v>
      </c>
      <c r="J26" s="553">
        <f>'Sec 2 - Addressable Loop Calc'!O49</f>
        <v>0</v>
      </c>
      <c r="K26" s="553">
        <f>'Sec 2 - Addressable Loop Calc'!L49</f>
        <v>0</v>
      </c>
      <c r="L26" s="553">
        <f>'Sec 2 - Addressable Loop Calc'!M49</f>
        <v>0</v>
      </c>
      <c r="M26" s="553">
        <f>'Sec 2 - Addressable Loop Calc'!N49</f>
        <v>0</v>
      </c>
      <c r="N26" s="553">
        <f>'Sec 2 - Addressable Loop Calc'!O49</f>
        <v>0</v>
      </c>
      <c r="O26" s="2">
        <f t="shared" si="0"/>
        <v>0</v>
      </c>
      <c r="P26" s="587"/>
      <c r="Q26" s="14"/>
      <c r="R26" s="11"/>
      <c r="S26" s="11"/>
      <c r="T26" s="11"/>
      <c r="U26" s="11"/>
      <c r="V26" s="11"/>
      <c r="W26" s="11"/>
      <c r="X26" s="11"/>
      <c r="Y26" s="11"/>
      <c r="Z26" s="11"/>
      <c r="AA26" s="11"/>
    </row>
    <row r="27" spans="1:27" ht="13.6" customHeight="1" x14ac:dyDescent="0.3">
      <c r="A27" s="586" t="str">
        <f>'Sec 2 - Addressable Loop Calc'!B50</f>
        <v>MKII-AOH</v>
      </c>
      <c r="B27" s="60" t="str">
        <f>'Sec 2 - Addressable Loop Calc'!C50</f>
        <v>Fyreye MKII  Opto-Heat</v>
      </c>
      <c r="C27" s="552">
        <f>'Sec 2 - Addressable Loop Calc'!D50</f>
        <v>0</v>
      </c>
      <c r="D27" s="553">
        <f>'Sec 2 - Addressable Loop Calc'!E50</f>
        <v>0</v>
      </c>
      <c r="E27" s="553">
        <f>'Sec 2 - Addressable Loop Calc'!F50</f>
        <v>0</v>
      </c>
      <c r="F27" s="552">
        <f>'Sec 2 - Addressable Loop Calc'!G50</f>
        <v>0</v>
      </c>
      <c r="G27" s="552">
        <f>'Sec 2 - Addressable Loop Calc'!H50</f>
        <v>0</v>
      </c>
      <c r="H27" s="553">
        <f>'Sec 2 - Addressable Loop Calc'!I50</f>
        <v>0</v>
      </c>
      <c r="I27" s="553">
        <f>'Sec 2 - Addressable Loop Calc'!J50</f>
        <v>0</v>
      </c>
      <c r="J27" s="553">
        <f>'Sec 2 - Addressable Loop Calc'!O50</f>
        <v>0</v>
      </c>
      <c r="K27" s="553">
        <f>'Sec 2 - Addressable Loop Calc'!L50</f>
        <v>0</v>
      </c>
      <c r="L27" s="553">
        <f>'Sec 2 - Addressable Loop Calc'!M50</f>
        <v>0</v>
      </c>
      <c r="M27" s="553">
        <f>'Sec 2 - Addressable Loop Calc'!N50</f>
        <v>0</v>
      </c>
      <c r="N27" s="553">
        <f>'Sec 2 - Addressable Loop Calc'!O50</f>
        <v>0</v>
      </c>
      <c r="O27" s="2">
        <f t="shared" si="0"/>
        <v>0</v>
      </c>
      <c r="P27" s="587"/>
      <c r="Q27" s="14"/>
      <c r="R27" s="11"/>
      <c r="S27" s="11"/>
      <c r="T27" s="11"/>
      <c r="U27" s="11"/>
      <c r="V27" s="11"/>
      <c r="W27" s="11"/>
      <c r="X27" s="11"/>
      <c r="Y27" s="11"/>
      <c r="Z27" s="11"/>
      <c r="AA27" s="11"/>
    </row>
    <row r="28" spans="1:27" ht="13.6" customHeight="1" x14ac:dyDescent="0.3">
      <c r="A28" s="586" t="str">
        <f>'Sec 2 - Addressable Loop Calc'!B51</f>
        <v>ZT-CP3/AD</v>
      </c>
      <c r="B28" s="60" t="str">
        <f>'Sec 2 - Addressable Loop Calc'!C51</f>
        <v>Zeta Addressable MCP</v>
      </c>
      <c r="C28" s="552">
        <f>'Sec 2 - Addressable Loop Calc'!D51</f>
        <v>0</v>
      </c>
      <c r="D28" s="553">
        <f>'Sec 2 - Addressable Loop Calc'!E51</f>
        <v>0</v>
      </c>
      <c r="E28" s="553">
        <f>'Sec 2 - Addressable Loop Calc'!F51</f>
        <v>0</v>
      </c>
      <c r="F28" s="552">
        <f>'Sec 2 - Addressable Loop Calc'!G51</f>
        <v>0</v>
      </c>
      <c r="G28" s="552">
        <f>'Sec 2 - Addressable Loop Calc'!H51</f>
        <v>0</v>
      </c>
      <c r="H28" s="553">
        <f>'Sec 2 - Addressable Loop Calc'!I51</f>
        <v>0</v>
      </c>
      <c r="I28" s="553">
        <f>'Sec 2 - Addressable Loop Calc'!J51</f>
        <v>0</v>
      </c>
      <c r="J28" s="553">
        <f>'Sec 2 - Addressable Loop Calc'!O51</f>
        <v>0</v>
      </c>
      <c r="K28" s="553">
        <f>'Sec 2 - Addressable Loop Calc'!L51</f>
        <v>0</v>
      </c>
      <c r="L28" s="553">
        <f>'Sec 2 - Addressable Loop Calc'!M51</f>
        <v>0</v>
      </c>
      <c r="M28" s="553">
        <f>'Sec 2 - Addressable Loop Calc'!N51</f>
        <v>0</v>
      </c>
      <c r="N28" s="553">
        <f>'Sec 2 - Addressable Loop Calc'!O51</f>
        <v>0</v>
      </c>
      <c r="O28" s="2">
        <f t="shared" si="0"/>
        <v>0</v>
      </c>
      <c r="P28" s="587"/>
      <c r="Q28" s="14"/>
      <c r="R28" s="11"/>
      <c r="S28" s="11"/>
      <c r="T28" s="11"/>
      <c r="U28" s="11"/>
      <c r="V28" s="11"/>
      <c r="W28" s="11"/>
      <c r="X28" s="11"/>
      <c r="Y28" s="11"/>
      <c r="Z28" s="11"/>
      <c r="AA28" s="11"/>
    </row>
    <row r="29" spans="1:27" ht="13.6" customHeight="1" x14ac:dyDescent="0.3">
      <c r="A29" s="586" t="str">
        <f>'Sec 2 - Addressable Loop Calc'!B52</f>
        <v>ZT-CP3/AD/WP</v>
      </c>
      <c r="B29" s="60" t="str">
        <f>'Sec 2 - Addressable Loop Calc'!C52</f>
        <v>Zeta Addressable Weatherproof Manual Call Point</v>
      </c>
      <c r="C29" s="552">
        <f>'Sec 2 - Addressable Loop Calc'!D52</f>
        <v>0</v>
      </c>
      <c r="D29" s="553">
        <f>'Sec 2 - Addressable Loop Calc'!E52</f>
        <v>0</v>
      </c>
      <c r="E29" s="553">
        <f>'Sec 2 - Addressable Loop Calc'!F52</f>
        <v>0</v>
      </c>
      <c r="F29" s="552">
        <f>'Sec 2 - Addressable Loop Calc'!G52</f>
        <v>0</v>
      </c>
      <c r="G29" s="552">
        <f>'Sec 2 - Addressable Loop Calc'!H52</f>
        <v>0</v>
      </c>
      <c r="H29" s="553">
        <f>'Sec 2 - Addressable Loop Calc'!I52</f>
        <v>0</v>
      </c>
      <c r="I29" s="553">
        <f>'Sec 2 - Addressable Loop Calc'!J52</f>
        <v>0</v>
      </c>
      <c r="J29" s="553">
        <f>'Sec 2 - Addressable Loop Calc'!O52</f>
        <v>0</v>
      </c>
      <c r="K29" s="553">
        <f>'Sec 2 - Addressable Loop Calc'!L52</f>
        <v>0</v>
      </c>
      <c r="L29" s="553">
        <f>'Sec 2 - Addressable Loop Calc'!M52</f>
        <v>0</v>
      </c>
      <c r="M29" s="553">
        <f>'Sec 2 - Addressable Loop Calc'!N52</f>
        <v>0</v>
      </c>
      <c r="N29" s="553">
        <f>'Sec 2 - Addressable Loop Calc'!O52</f>
        <v>0</v>
      </c>
      <c r="O29" s="2">
        <f t="shared" si="0"/>
        <v>0</v>
      </c>
      <c r="P29" s="587"/>
      <c r="Q29" s="14"/>
      <c r="R29" s="11"/>
      <c r="S29" s="11"/>
      <c r="T29" s="11"/>
      <c r="U29" s="11"/>
      <c r="V29" s="11"/>
      <c r="W29" s="11"/>
      <c r="X29" s="11"/>
      <c r="Y29" s="11"/>
      <c r="Z29" s="11"/>
      <c r="AA29" s="11"/>
    </row>
    <row r="30" spans="1:27" ht="13.6" customHeight="1" x14ac:dyDescent="0.3">
      <c r="A30" s="585" t="str">
        <f>'Sec 2 - Addressable Loop Calc'!B53</f>
        <v>LOOP INTERFACES</v>
      </c>
      <c r="B30" s="60"/>
      <c r="C30" s="552"/>
      <c r="D30" s="553"/>
      <c r="E30" s="553"/>
      <c r="F30" s="552"/>
      <c r="G30" s="552"/>
      <c r="H30" s="553"/>
      <c r="I30" s="553"/>
      <c r="J30" s="553"/>
      <c r="K30" s="553"/>
      <c r="L30" s="553"/>
      <c r="M30" s="553"/>
      <c r="N30" s="553"/>
      <c r="O30" s="2"/>
      <c r="P30" s="587"/>
      <c r="Q30" s="14"/>
      <c r="R30" s="11"/>
      <c r="S30" s="11"/>
      <c r="T30" s="11"/>
      <c r="U30" s="11"/>
      <c r="V30" s="11"/>
      <c r="W30" s="11"/>
      <c r="X30" s="11"/>
      <c r="Y30" s="11"/>
      <c r="Z30" s="11"/>
      <c r="AA30" s="11"/>
    </row>
    <row r="31" spans="1:27" ht="13.6" customHeight="1" x14ac:dyDescent="0.3">
      <c r="A31" s="586" t="str">
        <f>'Sec 2 - Addressable Loop Calc'!B54</f>
        <v>ZAI-MI</v>
      </c>
      <c r="B31" s="60" t="str">
        <f>'Sec 2 - Addressable Loop Calc'!C54</f>
        <v>Zeta Fyreye MKII Input Unit</v>
      </c>
      <c r="C31" s="552">
        <f>'Sec 2 - Addressable Loop Calc'!D54</f>
        <v>0</v>
      </c>
      <c r="D31" s="553">
        <f>'Sec 2 - Addressable Loop Calc'!E54</f>
        <v>0</v>
      </c>
      <c r="E31" s="553">
        <f>'Sec 2 - Addressable Loop Calc'!F54</f>
        <v>0</v>
      </c>
      <c r="F31" s="552">
        <f>'Sec 2 - Addressable Loop Calc'!G54</f>
        <v>0</v>
      </c>
      <c r="G31" s="552">
        <f>'Sec 2 - Addressable Loop Calc'!H54</f>
        <v>0</v>
      </c>
      <c r="H31" s="553">
        <f>'Sec 2 - Addressable Loop Calc'!I54</f>
        <v>0</v>
      </c>
      <c r="I31" s="553">
        <f>'Sec 2 - Addressable Loop Calc'!J54</f>
        <v>0</v>
      </c>
      <c r="J31" s="553">
        <f>'Sec 2 - Addressable Loop Calc'!O54</f>
        <v>0</v>
      </c>
      <c r="K31" s="553">
        <f>'Sec 2 - Addressable Loop Calc'!L54</f>
        <v>0</v>
      </c>
      <c r="L31" s="553">
        <f>'Sec 2 - Addressable Loop Calc'!M54</f>
        <v>0</v>
      </c>
      <c r="M31" s="553">
        <f>'Sec 2 - Addressable Loop Calc'!N54</f>
        <v>0</v>
      </c>
      <c r="N31" s="553">
        <f>'Sec 2 - Addressable Loop Calc'!O54</f>
        <v>0</v>
      </c>
      <c r="O31" s="2">
        <f t="shared" si="0"/>
        <v>0</v>
      </c>
      <c r="P31" s="587"/>
      <c r="Q31" s="14"/>
      <c r="R31" s="11"/>
      <c r="S31" s="11"/>
      <c r="T31" s="11"/>
      <c r="U31" s="11"/>
      <c r="V31" s="11"/>
      <c r="W31" s="11"/>
      <c r="X31" s="11"/>
      <c r="Y31" s="11"/>
      <c r="Z31" s="11"/>
      <c r="AA31" s="11"/>
    </row>
    <row r="32" spans="1:27" ht="13.6" customHeight="1" x14ac:dyDescent="0.3">
      <c r="A32" s="586" t="str">
        <f>'Sec 2 - Addressable Loop Calc'!B55</f>
        <v>ZAIO-MI</v>
      </c>
      <c r="B32" s="60" t="str">
        <f>'Sec 2 - Addressable Loop Calc'!C55</f>
        <v>Zeta Fyreye MKII Input Output Unit</v>
      </c>
      <c r="C32" s="552">
        <f>'Sec 2 - Addressable Loop Calc'!D55</f>
        <v>0</v>
      </c>
      <c r="D32" s="553">
        <f>'Sec 2 - Addressable Loop Calc'!E55</f>
        <v>0</v>
      </c>
      <c r="E32" s="553">
        <f>'Sec 2 - Addressable Loop Calc'!F55</f>
        <v>0</v>
      </c>
      <c r="F32" s="552">
        <f>'Sec 2 - Addressable Loop Calc'!G55</f>
        <v>0</v>
      </c>
      <c r="G32" s="552">
        <f>'Sec 2 - Addressable Loop Calc'!H55</f>
        <v>0</v>
      </c>
      <c r="H32" s="553">
        <f>'Sec 2 - Addressable Loop Calc'!I55</f>
        <v>0</v>
      </c>
      <c r="I32" s="553">
        <f>'Sec 2 - Addressable Loop Calc'!J55</f>
        <v>0</v>
      </c>
      <c r="J32" s="553">
        <f>'Sec 2 - Addressable Loop Calc'!O55</f>
        <v>0</v>
      </c>
      <c r="K32" s="553">
        <f>'Sec 2 - Addressable Loop Calc'!L55</f>
        <v>0</v>
      </c>
      <c r="L32" s="553">
        <f>'Sec 2 - Addressable Loop Calc'!M55</f>
        <v>0</v>
      </c>
      <c r="M32" s="553">
        <f>'Sec 2 - Addressable Loop Calc'!N55</f>
        <v>0</v>
      </c>
      <c r="N32" s="553">
        <f>'Sec 2 - Addressable Loop Calc'!O55</f>
        <v>0</v>
      </c>
      <c r="O32" s="2">
        <f t="shared" si="0"/>
        <v>0</v>
      </c>
      <c r="P32" s="587"/>
      <c r="Q32" s="14"/>
      <c r="R32" s="11"/>
      <c r="S32" s="11"/>
      <c r="T32" s="11"/>
      <c r="U32" s="11"/>
      <c r="V32" s="11"/>
      <c r="W32" s="11"/>
      <c r="X32" s="11"/>
      <c r="Y32" s="11"/>
      <c r="Z32" s="11"/>
      <c r="AA32" s="11"/>
    </row>
    <row r="33" spans="1:27" ht="13.6" customHeight="1" x14ac:dyDescent="0.3">
      <c r="A33" s="586" t="str">
        <f>'Sec 2 - Addressable Loop Calc'!B56</f>
        <v>ZAIO-MI /230</v>
      </c>
      <c r="B33" s="60" t="str">
        <f>'Sec 2 - Addressable Loop Calc'!C56</f>
        <v>Zeta Fyreye MKII Input Output Unit – mains switching</v>
      </c>
      <c r="C33" s="552">
        <f>'Sec 2 - Addressable Loop Calc'!D56</f>
        <v>0</v>
      </c>
      <c r="D33" s="553">
        <f>'Sec 2 - Addressable Loop Calc'!E56</f>
        <v>0</v>
      </c>
      <c r="E33" s="553">
        <f>'Sec 2 - Addressable Loop Calc'!F56</f>
        <v>0</v>
      </c>
      <c r="F33" s="552">
        <f>'Sec 2 - Addressable Loop Calc'!G56</f>
        <v>0</v>
      </c>
      <c r="G33" s="552">
        <f>'Sec 2 - Addressable Loop Calc'!H56</f>
        <v>0</v>
      </c>
      <c r="H33" s="553">
        <f>'Sec 2 - Addressable Loop Calc'!I56</f>
        <v>0</v>
      </c>
      <c r="I33" s="553">
        <f>'Sec 2 - Addressable Loop Calc'!J56</f>
        <v>0</v>
      </c>
      <c r="J33" s="553">
        <f>'Sec 2 - Addressable Loop Calc'!O56</f>
        <v>0</v>
      </c>
      <c r="K33" s="553">
        <f>'Sec 2 - Addressable Loop Calc'!L56</f>
        <v>0</v>
      </c>
      <c r="L33" s="553">
        <f>'Sec 2 - Addressable Loop Calc'!M56</f>
        <v>0</v>
      </c>
      <c r="M33" s="553">
        <f>'Sec 2 - Addressable Loop Calc'!N56</f>
        <v>0</v>
      </c>
      <c r="N33" s="553">
        <f>'Sec 2 - Addressable Loop Calc'!O56</f>
        <v>0</v>
      </c>
      <c r="O33" s="2">
        <f t="shared" si="0"/>
        <v>0</v>
      </c>
      <c r="P33" s="587"/>
      <c r="Q33" s="14"/>
      <c r="R33" s="11"/>
      <c r="S33" s="11"/>
      <c r="T33" s="11"/>
      <c r="U33" s="11"/>
      <c r="V33" s="11"/>
      <c r="W33" s="11"/>
      <c r="X33" s="11"/>
      <c r="Y33" s="11"/>
      <c r="Z33" s="11"/>
      <c r="AA33" s="11"/>
    </row>
    <row r="34" spans="1:27" ht="13.6" customHeight="1" x14ac:dyDescent="0.3">
      <c r="A34" s="586" t="str">
        <f>'Sec 2 - Addressable Loop Calc'!B57</f>
        <v>ZASC-MI</v>
      </c>
      <c r="B34" s="60" t="str">
        <f>'Sec 2 - Addressable Loop Calc'!C57</f>
        <v>Zeta Fyreye MKII Sounder Control Module</v>
      </c>
      <c r="C34" s="552">
        <f>'Sec 2 - Addressable Loop Calc'!D57</f>
        <v>0</v>
      </c>
      <c r="D34" s="553">
        <f>'Sec 2 - Addressable Loop Calc'!E57</f>
        <v>0</v>
      </c>
      <c r="E34" s="553">
        <f>'Sec 2 - Addressable Loop Calc'!F57</f>
        <v>0</v>
      </c>
      <c r="F34" s="552">
        <f>'Sec 2 - Addressable Loop Calc'!G57</f>
        <v>0</v>
      </c>
      <c r="G34" s="552">
        <f>'Sec 2 - Addressable Loop Calc'!H57</f>
        <v>0</v>
      </c>
      <c r="H34" s="553">
        <f>'Sec 2 - Addressable Loop Calc'!I57</f>
        <v>0</v>
      </c>
      <c r="I34" s="553">
        <f>'Sec 2 - Addressable Loop Calc'!J57</f>
        <v>0</v>
      </c>
      <c r="J34" s="553">
        <f>'Sec 2 - Addressable Loop Calc'!O57</f>
        <v>0</v>
      </c>
      <c r="K34" s="553">
        <f>'Sec 2 - Addressable Loop Calc'!L57</f>
        <v>0</v>
      </c>
      <c r="L34" s="553">
        <f>'Sec 2 - Addressable Loop Calc'!M57</f>
        <v>0</v>
      </c>
      <c r="M34" s="553">
        <f>'Sec 2 - Addressable Loop Calc'!N57</f>
        <v>0</v>
      </c>
      <c r="N34" s="553">
        <f>'Sec 2 - Addressable Loop Calc'!O57</f>
        <v>0</v>
      </c>
      <c r="O34" s="2">
        <f t="shared" si="0"/>
        <v>0</v>
      </c>
      <c r="P34" s="587"/>
      <c r="Q34" s="14"/>
      <c r="R34" s="11"/>
      <c r="S34" s="11"/>
      <c r="T34" s="11"/>
      <c r="U34" s="11"/>
      <c r="V34" s="11"/>
      <c r="W34" s="11"/>
      <c r="X34" s="11"/>
      <c r="Y34" s="11"/>
      <c r="Z34" s="11"/>
      <c r="AA34" s="11"/>
    </row>
    <row r="35" spans="1:27" ht="13.6" customHeight="1" x14ac:dyDescent="0.3">
      <c r="A35" s="586" t="str">
        <f>'Sec 2 - Addressable Loop Calc'!B61</f>
        <v>SMM/S</v>
      </c>
      <c r="B35" s="60" t="str">
        <f>'Sec 2 - Addressable Loop Calc'!C61</f>
        <v>Special Mini Module - for Sounder</v>
      </c>
      <c r="C35" s="552">
        <f>'Sec 2 - Addressable Loop Calc'!D61</f>
        <v>0</v>
      </c>
      <c r="D35" s="553">
        <f>'Sec 2 - Addressable Loop Calc'!E61</f>
        <v>0</v>
      </c>
      <c r="E35" s="553">
        <f>'Sec 2 - Addressable Loop Calc'!F61</f>
        <v>0</v>
      </c>
      <c r="F35" s="552">
        <f>'Sec 2 - Addressable Loop Calc'!G61</f>
        <v>0</v>
      </c>
      <c r="G35" s="552">
        <f>'Sec 2 - Addressable Loop Calc'!H61</f>
        <v>0</v>
      </c>
      <c r="H35" s="553">
        <f>'Sec 2 - Addressable Loop Calc'!I61</f>
        <v>0</v>
      </c>
      <c r="I35" s="553">
        <f>'Sec 2 - Addressable Loop Calc'!J61</f>
        <v>0</v>
      </c>
      <c r="J35" s="553">
        <f>'Sec 2 - Addressable Loop Calc'!O61</f>
        <v>0</v>
      </c>
      <c r="K35" s="553">
        <f>'Sec 2 - Addressable Loop Calc'!L58</f>
        <v>0</v>
      </c>
      <c r="L35" s="553">
        <f>'Sec 2 - Addressable Loop Calc'!M58</f>
        <v>0</v>
      </c>
      <c r="M35" s="553">
        <f>'Sec 2 - Addressable Loop Calc'!N58</f>
        <v>0</v>
      </c>
      <c r="N35" s="553">
        <f>'Sec 2 - Addressable Loop Calc'!O58</f>
        <v>0</v>
      </c>
      <c r="O35" s="2">
        <f t="shared" si="0"/>
        <v>0</v>
      </c>
      <c r="P35" s="587"/>
      <c r="Q35" s="14"/>
      <c r="R35" s="11"/>
      <c r="S35" s="11"/>
      <c r="T35" s="11"/>
      <c r="U35" s="11"/>
      <c r="V35" s="11"/>
      <c r="W35" s="11"/>
      <c r="X35" s="11"/>
      <c r="Y35" s="11"/>
      <c r="Z35" s="11"/>
      <c r="AA35" s="11"/>
    </row>
    <row r="36" spans="1:27" ht="13.6" customHeight="1" x14ac:dyDescent="0.3">
      <c r="A36" s="585" t="str">
        <f>'Sec 2 - Addressable Loop Calc'!B62</f>
        <v>SOUNDERS AND FLASHERS</v>
      </c>
      <c r="B36" s="60"/>
      <c r="C36" s="552"/>
      <c r="D36" s="553"/>
      <c r="E36" s="553"/>
      <c r="F36" s="552"/>
      <c r="G36" s="552"/>
      <c r="H36" s="553"/>
      <c r="I36" s="553"/>
      <c r="J36" s="553"/>
      <c r="K36" s="553"/>
      <c r="L36" s="553"/>
      <c r="M36" s="553"/>
      <c r="N36" s="553"/>
      <c r="O36" s="2"/>
      <c r="P36" s="587"/>
      <c r="Q36" s="14"/>
      <c r="R36" s="11"/>
      <c r="S36" s="11"/>
      <c r="T36" s="11"/>
      <c r="U36" s="11"/>
      <c r="V36" s="11"/>
      <c r="W36" s="11"/>
      <c r="X36" s="11"/>
      <c r="Y36" s="11"/>
      <c r="Z36" s="11"/>
      <c r="AA36" s="11"/>
    </row>
    <row r="37" spans="1:27" ht="13.6" customHeight="1" x14ac:dyDescent="0.3">
      <c r="A37" s="586" t="str">
        <f>'Sec 2 - Addressable Loop Calc'!B63</f>
        <v>ZRAP</v>
      </c>
      <c r="B37" s="60" t="str">
        <f>'Sec 2 - Addressable Loop Calc'!C63</f>
        <v>Fyreye MKII Addressable Raptor Sounder</v>
      </c>
      <c r="C37" s="552">
        <f>'Sec 2 - Addressable Loop Calc'!D63</f>
        <v>0</v>
      </c>
      <c r="D37" s="553">
        <f>'Sec 2 - Addressable Loop Calc'!E63</f>
        <v>0</v>
      </c>
      <c r="E37" s="553">
        <f>'Sec 2 - Addressable Loop Calc'!F63</f>
        <v>0</v>
      </c>
      <c r="F37" s="552">
        <f>'Sec 2 - Addressable Loop Calc'!G63</f>
        <v>0</v>
      </c>
      <c r="G37" s="552">
        <f>'Sec 2 - Addressable Loop Calc'!H63</f>
        <v>0</v>
      </c>
      <c r="H37" s="553">
        <f>'Sec 2 - Addressable Loop Calc'!I63</f>
        <v>0</v>
      </c>
      <c r="I37" s="553">
        <f>'Sec 2 - Addressable Loop Calc'!J63</f>
        <v>0</v>
      </c>
      <c r="J37" s="553">
        <f>'Sec 2 - Addressable Loop Calc'!O63</f>
        <v>0</v>
      </c>
      <c r="K37" s="553">
        <f>'Sec 2 - Addressable Loop Calc'!L63</f>
        <v>0</v>
      </c>
      <c r="L37" s="553">
        <f>'Sec 2 - Addressable Loop Calc'!M63</f>
        <v>0</v>
      </c>
      <c r="M37" s="553">
        <f>'Sec 2 - Addressable Loop Calc'!N63</f>
        <v>0</v>
      </c>
      <c r="N37" s="553">
        <f>'Sec 2 - Addressable Loop Calc'!O63</f>
        <v>0</v>
      </c>
      <c r="O37" s="2">
        <f t="shared" si="0"/>
        <v>0</v>
      </c>
      <c r="P37" s="587"/>
      <c r="Q37" s="14"/>
      <c r="R37" s="11"/>
      <c r="S37" s="11"/>
      <c r="T37" s="11"/>
      <c r="U37" s="11"/>
      <c r="V37" s="11"/>
      <c r="W37" s="11"/>
      <c r="X37" s="11"/>
      <c r="Y37" s="11"/>
      <c r="Z37" s="11"/>
      <c r="AA37" s="11"/>
    </row>
    <row r="38" spans="1:27" ht="13.6" customHeight="1" x14ac:dyDescent="0.3">
      <c r="A38" s="586" t="str">
        <f>'Sec 2 - Addressable Loop Calc'!B64</f>
        <v>ZRAPB (Hi)</v>
      </c>
      <c r="B38" s="60" t="str">
        <f>'Sec 2 - Addressable Loop Calc'!C64</f>
        <v>Fyreye MKII Addr Raptor Sounder Beacon (High setting)</v>
      </c>
      <c r="C38" s="552">
        <f>'Sec 2 - Addressable Loop Calc'!D64</f>
        <v>0</v>
      </c>
      <c r="D38" s="553">
        <f>'Sec 2 - Addressable Loop Calc'!E64</f>
        <v>0</v>
      </c>
      <c r="E38" s="553">
        <f>'Sec 2 - Addressable Loop Calc'!F64</f>
        <v>0</v>
      </c>
      <c r="F38" s="552">
        <f>'Sec 2 - Addressable Loop Calc'!G64</f>
        <v>0</v>
      </c>
      <c r="G38" s="552">
        <f>'Sec 2 - Addressable Loop Calc'!H64</f>
        <v>0</v>
      </c>
      <c r="H38" s="553">
        <f>'Sec 2 - Addressable Loop Calc'!I64</f>
        <v>0</v>
      </c>
      <c r="I38" s="553">
        <f>'Sec 2 - Addressable Loop Calc'!J64</f>
        <v>0</v>
      </c>
      <c r="J38" s="553">
        <f>'Sec 2 - Addressable Loop Calc'!O64</f>
        <v>0</v>
      </c>
      <c r="K38" s="553">
        <f>'Sec 2 - Addressable Loop Calc'!L64</f>
        <v>0</v>
      </c>
      <c r="L38" s="553">
        <f>'Sec 2 - Addressable Loop Calc'!M64</f>
        <v>0</v>
      </c>
      <c r="M38" s="553">
        <f>'Sec 2 - Addressable Loop Calc'!N64</f>
        <v>0</v>
      </c>
      <c r="N38" s="553">
        <f>'Sec 2 - Addressable Loop Calc'!O64</f>
        <v>0</v>
      </c>
      <c r="O38" s="2">
        <f t="shared" si="0"/>
        <v>0</v>
      </c>
      <c r="P38" s="587"/>
      <c r="Q38" s="14"/>
      <c r="R38" s="11"/>
      <c r="S38" s="11"/>
      <c r="T38" s="11"/>
      <c r="U38" s="11"/>
      <c r="V38" s="11"/>
      <c r="W38" s="11"/>
      <c r="X38" s="11"/>
      <c r="Y38" s="11"/>
      <c r="Z38" s="11"/>
      <c r="AA38" s="11"/>
    </row>
    <row r="39" spans="1:27" ht="13.6" customHeight="1" x14ac:dyDescent="0.3">
      <c r="A39" s="586" t="str">
        <f>'Sec 2 - Addressable Loop Calc'!B65</f>
        <v>ZRAPB (Lo)</v>
      </c>
      <c r="B39" s="60" t="str">
        <f>'Sec 2 - Addressable Loop Calc'!C65</f>
        <v>Fyreye MKII Addr Raptor Sounder Beacon (Low setting)</v>
      </c>
      <c r="C39" s="552">
        <f>'Sec 2 - Addressable Loop Calc'!D65</f>
        <v>0</v>
      </c>
      <c r="D39" s="553">
        <f>'Sec 2 - Addressable Loop Calc'!E65</f>
        <v>0</v>
      </c>
      <c r="E39" s="553">
        <f>'Sec 2 - Addressable Loop Calc'!F65</f>
        <v>0</v>
      </c>
      <c r="F39" s="552">
        <f>'Sec 2 - Addressable Loop Calc'!G65</f>
        <v>0</v>
      </c>
      <c r="G39" s="552">
        <f>'Sec 2 - Addressable Loop Calc'!H65</f>
        <v>0</v>
      </c>
      <c r="H39" s="553">
        <f>'Sec 2 - Addressable Loop Calc'!I65</f>
        <v>0</v>
      </c>
      <c r="I39" s="553">
        <f>'Sec 2 - Addressable Loop Calc'!J65</f>
        <v>0</v>
      </c>
      <c r="J39" s="553">
        <f>'Sec 2 - Addressable Loop Calc'!O65</f>
        <v>0</v>
      </c>
      <c r="K39" s="553">
        <f>'Sec 2 - Addressable Loop Calc'!L65</f>
        <v>0</v>
      </c>
      <c r="L39" s="553">
        <f>'Sec 2 - Addressable Loop Calc'!M65</f>
        <v>0</v>
      </c>
      <c r="M39" s="553">
        <f>'Sec 2 - Addressable Loop Calc'!N65</f>
        <v>0</v>
      </c>
      <c r="N39" s="553">
        <f>'Sec 2 - Addressable Loop Calc'!O65</f>
        <v>0</v>
      </c>
      <c r="O39" s="2">
        <f t="shared" si="0"/>
        <v>0</v>
      </c>
      <c r="P39" s="587"/>
      <c r="Q39" s="14"/>
      <c r="R39" s="11"/>
      <c r="S39" s="11"/>
      <c r="T39" s="11"/>
      <c r="U39" s="11"/>
      <c r="V39" s="11"/>
      <c r="W39" s="11"/>
      <c r="X39" s="11"/>
      <c r="Y39" s="11"/>
      <c r="Z39" s="11"/>
      <c r="AA39" s="11"/>
    </row>
    <row r="40" spans="1:27" ht="13.6" customHeight="1" x14ac:dyDescent="0.3">
      <c r="A40" s="586" t="str">
        <f>'Sec 2 - Addressable Loop Calc'!B66</f>
        <v>MKII-AMxx</v>
      </c>
      <c r="B40" s="60" t="str">
        <f>'Sec 2 - Addressable Loop Calc'!C66</f>
        <v>Fyreye MKII Addr Midi / Maxi tone Sounder</v>
      </c>
      <c r="C40" s="552">
        <f>'Sec 2 - Addressable Loop Calc'!D66</f>
        <v>0</v>
      </c>
      <c r="D40" s="553">
        <f>'Sec 2 - Addressable Loop Calc'!E66</f>
        <v>0</v>
      </c>
      <c r="E40" s="553">
        <f>'Sec 2 - Addressable Loop Calc'!F66</f>
        <v>0</v>
      </c>
      <c r="F40" s="552">
        <f>'Sec 2 - Addressable Loop Calc'!G66</f>
        <v>0</v>
      </c>
      <c r="G40" s="552">
        <f>'Sec 2 - Addressable Loop Calc'!H66</f>
        <v>0</v>
      </c>
      <c r="H40" s="553">
        <f>'Sec 2 - Addressable Loop Calc'!I66</f>
        <v>0</v>
      </c>
      <c r="I40" s="553">
        <f>'Sec 2 - Addressable Loop Calc'!J66</f>
        <v>0</v>
      </c>
      <c r="J40" s="553">
        <f>'Sec 2 - Addressable Loop Calc'!O66</f>
        <v>0</v>
      </c>
      <c r="K40" s="553">
        <f>'Sec 2 - Addressable Loop Calc'!L66</f>
        <v>0</v>
      </c>
      <c r="L40" s="553">
        <f>'Sec 2 - Addressable Loop Calc'!M66</f>
        <v>0</v>
      </c>
      <c r="M40" s="553">
        <f>'Sec 2 - Addressable Loop Calc'!N66</f>
        <v>0</v>
      </c>
      <c r="N40" s="553">
        <f>'Sec 2 - Addressable Loop Calc'!O66</f>
        <v>0</v>
      </c>
      <c r="O40" s="2">
        <f t="shared" si="0"/>
        <v>0</v>
      </c>
      <c r="P40" s="587"/>
      <c r="Q40" s="14"/>
      <c r="R40" s="11"/>
      <c r="S40" s="11"/>
      <c r="T40" s="11"/>
      <c r="U40" s="11"/>
      <c r="V40" s="11"/>
      <c r="W40" s="11"/>
      <c r="X40" s="11"/>
      <c r="Y40" s="11"/>
      <c r="Z40" s="11"/>
      <c r="AA40" s="11"/>
    </row>
    <row r="41" spans="1:27" ht="13.6" customHeight="1" x14ac:dyDescent="0.3">
      <c r="A41" s="586" t="str">
        <f>'Sec 2 - Addressable Loop Calc'!B67</f>
        <v>MKII-AMxSF</v>
      </c>
      <c r="B41" s="60" t="str">
        <f>'Sec 2 - Addressable Loop Calc'!C67</f>
        <v>Fyreye MKII Addr Midi / Maxi Sounder Flasher</v>
      </c>
      <c r="C41" s="552">
        <f>'Sec 2 - Addressable Loop Calc'!D67</f>
        <v>0</v>
      </c>
      <c r="D41" s="553">
        <f>'Sec 2 - Addressable Loop Calc'!E67</f>
        <v>0</v>
      </c>
      <c r="E41" s="553">
        <f>'Sec 2 - Addressable Loop Calc'!F67</f>
        <v>0</v>
      </c>
      <c r="F41" s="552">
        <f>'Sec 2 - Addressable Loop Calc'!G67</f>
        <v>0</v>
      </c>
      <c r="G41" s="552">
        <f>'Sec 2 - Addressable Loop Calc'!H67</f>
        <v>0</v>
      </c>
      <c r="H41" s="553">
        <f>'Sec 2 - Addressable Loop Calc'!I67</f>
        <v>0</v>
      </c>
      <c r="I41" s="553">
        <f>'Sec 2 - Addressable Loop Calc'!J67</f>
        <v>0</v>
      </c>
      <c r="J41" s="553">
        <f>'Sec 2 - Addressable Loop Calc'!O67</f>
        <v>0</v>
      </c>
      <c r="K41" s="553">
        <f>'Sec 2 - Addressable Loop Calc'!L67</f>
        <v>0</v>
      </c>
      <c r="L41" s="553">
        <f>'Sec 2 - Addressable Loop Calc'!M67</f>
        <v>0</v>
      </c>
      <c r="M41" s="553">
        <f>'Sec 2 - Addressable Loop Calc'!N67</f>
        <v>0</v>
      </c>
      <c r="N41" s="553">
        <f>'Sec 2 - Addressable Loop Calc'!O67</f>
        <v>0</v>
      </c>
      <c r="O41" s="2">
        <f t="shared" si="0"/>
        <v>0</v>
      </c>
      <c r="P41" s="587"/>
      <c r="Q41" s="14"/>
      <c r="R41" s="11"/>
      <c r="S41" s="11"/>
      <c r="T41" s="11"/>
      <c r="U41" s="11"/>
      <c r="V41" s="11"/>
      <c r="W41" s="11"/>
      <c r="X41" s="11"/>
      <c r="Y41" s="11"/>
      <c r="Z41" s="11"/>
      <c r="AA41" s="11"/>
    </row>
    <row r="42" spans="1:27" ht="13.6" customHeight="1" x14ac:dyDescent="0.3">
      <c r="A42" s="586" t="str">
        <f>'Sec 2 - Addressable Loop Calc'!B68</f>
        <v>MKII-AMxF</v>
      </c>
      <c r="B42" s="60" t="str">
        <f>'Sec 2 - Addressable Loop Calc'!C68</f>
        <v>Fyreye MKII Addr Midi/Maxi tone Flasher only</v>
      </c>
      <c r="C42" s="552">
        <f>'Sec 2 - Addressable Loop Calc'!D68</f>
        <v>0</v>
      </c>
      <c r="D42" s="553">
        <f>'Sec 2 - Addressable Loop Calc'!E68</f>
        <v>0</v>
      </c>
      <c r="E42" s="553">
        <f>'Sec 2 - Addressable Loop Calc'!F68</f>
        <v>0</v>
      </c>
      <c r="F42" s="552">
        <f>'Sec 2 - Addressable Loop Calc'!G68</f>
        <v>0</v>
      </c>
      <c r="G42" s="552">
        <f>'Sec 2 - Addressable Loop Calc'!H68</f>
        <v>0</v>
      </c>
      <c r="H42" s="553">
        <f>'Sec 2 - Addressable Loop Calc'!I68</f>
        <v>0</v>
      </c>
      <c r="I42" s="553">
        <f>'Sec 2 - Addressable Loop Calc'!J68</f>
        <v>0</v>
      </c>
      <c r="J42" s="553">
        <f>'Sec 2 - Addressable Loop Calc'!O68</f>
        <v>0</v>
      </c>
      <c r="K42" s="553">
        <f>'Sec 2 - Addressable Loop Calc'!L68</f>
        <v>0</v>
      </c>
      <c r="L42" s="553">
        <f>'Sec 2 - Addressable Loop Calc'!M68</f>
        <v>0</v>
      </c>
      <c r="M42" s="553">
        <f>'Sec 2 - Addressable Loop Calc'!N68</f>
        <v>0</v>
      </c>
      <c r="N42" s="553">
        <f>'Sec 2 - Addressable Loop Calc'!O68</f>
        <v>0</v>
      </c>
      <c r="O42" s="2">
        <f t="shared" si="0"/>
        <v>0</v>
      </c>
      <c r="P42" s="587"/>
      <c r="Q42" s="14"/>
      <c r="R42" s="11"/>
      <c r="S42" s="11"/>
      <c r="T42" s="11"/>
      <c r="U42" s="11"/>
      <c r="V42" s="11"/>
      <c r="W42" s="11"/>
      <c r="X42" s="11"/>
      <c r="Y42" s="11"/>
      <c r="Z42" s="11"/>
      <c r="AA42" s="11"/>
    </row>
    <row r="43" spans="1:27" ht="13.6" customHeight="1" x14ac:dyDescent="0.3">
      <c r="A43" s="586" t="str">
        <f>'Sec 2 - Addressable Loop Calc'!B69</f>
        <v>MKII-AXT</v>
      </c>
      <c r="B43" s="60" t="str">
        <f>'Sec 2 - Addressable Loop Calc'!C69</f>
        <v>Fyreye MKII Addressable Xtratone Sounder</v>
      </c>
      <c r="C43" s="552">
        <f>'Sec 2 - Addressable Loop Calc'!D69</f>
        <v>0</v>
      </c>
      <c r="D43" s="553">
        <f>'Sec 2 - Addressable Loop Calc'!E69</f>
        <v>0</v>
      </c>
      <c r="E43" s="553">
        <f>'Sec 2 - Addressable Loop Calc'!F69</f>
        <v>0</v>
      </c>
      <c r="F43" s="552">
        <f>'Sec 2 - Addressable Loop Calc'!G69</f>
        <v>0</v>
      </c>
      <c r="G43" s="552">
        <f>'Sec 2 - Addressable Loop Calc'!H69</f>
        <v>0</v>
      </c>
      <c r="H43" s="553">
        <f>'Sec 2 - Addressable Loop Calc'!I69</f>
        <v>0</v>
      </c>
      <c r="I43" s="553">
        <f>'Sec 2 - Addressable Loop Calc'!J69</f>
        <v>0</v>
      </c>
      <c r="J43" s="553">
        <f>'Sec 2 - Addressable Loop Calc'!O69</f>
        <v>0</v>
      </c>
      <c r="K43" s="553">
        <f>'Sec 2 - Addressable Loop Calc'!L69</f>
        <v>0</v>
      </c>
      <c r="L43" s="553">
        <f>'Sec 2 - Addressable Loop Calc'!M69</f>
        <v>0</v>
      </c>
      <c r="M43" s="553">
        <f>'Sec 2 - Addressable Loop Calc'!N69</f>
        <v>0</v>
      </c>
      <c r="N43" s="553">
        <f>'Sec 2 - Addressable Loop Calc'!O69</f>
        <v>0</v>
      </c>
      <c r="O43" s="2">
        <f t="shared" si="0"/>
        <v>0</v>
      </c>
      <c r="P43" s="587"/>
      <c r="Q43" s="14"/>
      <c r="R43" s="11"/>
      <c r="S43" s="11"/>
      <c r="T43" s="11"/>
      <c r="U43" s="11"/>
      <c r="V43" s="11"/>
      <c r="W43" s="11"/>
      <c r="X43" s="11"/>
      <c r="Y43" s="11"/>
      <c r="Z43" s="11"/>
      <c r="AA43" s="11"/>
    </row>
    <row r="44" spans="1:27" ht="13.6" customHeight="1" x14ac:dyDescent="0.3">
      <c r="A44" s="586" t="str">
        <f>'Sec 2 - Addressable Loop Calc'!B70</f>
        <v>MKII-AXTB (Hi)</v>
      </c>
      <c r="B44" s="60" t="str">
        <f>'Sec 2 - Addressable Loop Calc'!C70</f>
        <v>Fyreye MKII Addr Xtratone Sounder Beacon (High setting)</v>
      </c>
      <c r="C44" s="552">
        <f>'Sec 2 - Addressable Loop Calc'!D70</f>
        <v>0</v>
      </c>
      <c r="D44" s="553">
        <f>'Sec 2 - Addressable Loop Calc'!E70</f>
        <v>0</v>
      </c>
      <c r="E44" s="553">
        <f>'Sec 2 - Addressable Loop Calc'!F70</f>
        <v>0</v>
      </c>
      <c r="F44" s="552">
        <f>'Sec 2 - Addressable Loop Calc'!G70</f>
        <v>0</v>
      </c>
      <c r="G44" s="552">
        <f>'Sec 2 - Addressable Loop Calc'!H70</f>
        <v>0</v>
      </c>
      <c r="H44" s="553">
        <f>'Sec 2 - Addressable Loop Calc'!I70</f>
        <v>0</v>
      </c>
      <c r="I44" s="553">
        <f>'Sec 2 - Addressable Loop Calc'!J70</f>
        <v>0</v>
      </c>
      <c r="J44" s="553">
        <f>'Sec 2 - Addressable Loop Calc'!O70</f>
        <v>0</v>
      </c>
      <c r="K44" s="553">
        <f>'Sec 2 - Addressable Loop Calc'!L70</f>
        <v>0</v>
      </c>
      <c r="L44" s="553">
        <f>'Sec 2 - Addressable Loop Calc'!M70</f>
        <v>0</v>
      </c>
      <c r="M44" s="553">
        <f>'Sec 2 - Addressable Loop Calc'!N70</f>
        <v>0</v>
      </c>
      <c r="N44" s="553">
        <f>'Sec 2 - Addressable Loop Calc'!O70</f>
        <v>0</v>
      </c>
      <c r="O44" s="2">
        <f t="shared" si="0"/>
        <v>0</v>
      </c>
      <c r="P44" s="587"/>
      <c r="Q44" s="14"/>
      <c r="R44" s="11"/>
      <c r="S44" s="11"/>
      <c r="T44" s="11"/>
      <c r="U44" s="11"/>
      <c r="V44" s="11"/>
      <c r="W44" s="11"/>
      <c r="X44" s="11"/>
      <c r="Y44" s="11"/>
      <c r="Z44" s="11"/>
      <c r="AA44" s="11"/>
    </row>
    <row r="45" spans="1:27" ht="13.6" customHeight="1" x14ac:dyDescent="0.3">
      <c r="A45" s="586" t="str">
        <f>'Sec 2 - Addressable Loop Calc'!B71</f>
        <v>MKII-AXTB (Lo)</v>
      </c>
      <c r="B45" s="60" t="str">
        <f>'Sec 2 - Addressable Loop Calc'!C71</f>
        <v>Fyreye MKII Addr Xtratone Sounder Beacon (Low setting)</v>
      </c>
      <c r="C45" s="552">
        <f>'Sec 2 - Addressable Loop Calc'!D71</f>
        <v>0</v>
      </c>
      <c r="D45" s="553">
        <f>'Sec 2 - Addressable Loop Calc'!E71</f>
        <v>0</v>
      </c>
      <c r="E45" s="553">
        <f>'Sec 2 - Addressable Loop Calc'!F71</f>
        <v>0</v>
      </c>
      <c r="F45" s="552">
        <f>'Sec 2 - Addressable Loop Calc'!G71</f>
        <v>0</v>
      </c>
      <c r="G45" s="552">
        <f>'Sec 2 - Addressable Loop Calc'!H71</f>
        <v>0</v>
      </c>
      <c r="H45" s="553">
        <f>'Sec 2 - Addressable Loop Calc'!I71</f>
        <v>0</v>
      </c>
      <c r="I45" s="553">
        <f>'Sec 2 - Addressable Loop Calc'!J71</f>
        <v>0</v>
      </c>
      <c r="J45" s="553">
        <f>'Sec 2 - Addressable Loop Calc'!O71</f>
        <v>0</v>
      </c>
      <c r="K45" s="553">
        <f>'Sec 2 - Addressable Loop Calc'!L71</f>
        <v>0</v>
      </c>
      <c r="L45" s="553">
        <f>'Sec 2 - Addressable Loop Calc'!M71</f>
        <v>0</v>
      </c>
      <c r="M45" s="553">
        <f>'Sec 2 - Addressable Loop Calc'!N71</f>
        <v>0</v>
      </c>
      <c r="N45" s="553">
        <f>'Sec 2 - Addressable Loop Calc'!O71</f>
        <v>0</v>
      </c>
      <c r="O45" s="2">
        <f t="shared" si="0"/>
        <v>0</v>
      </c>
      <c r="P45" s="587"/>
      <c r="Q45" s="14"/>
      <c r="R45" s="11"/>
      <c r="S45" s="11"/>
      <c r="T45" s="11"/>
      <c r="U45" s="11"/>
      <c r="V45" s="11"/>
      <c r="W45" s="11"/>
      <c r="X45" s="11"/>
      <c r="Y45" s="11"/>
      <c r="Z45" s="11"/>
      <c r="AA45" s="11"/>
    </row>
    <row r="46" spans="1:27" ht="13.6" customHeight="1" x14ac:dyDescent="0.3">
      <c r="A46" s="586" t="str">
        <f>'Sec 2 - Addressable Loop Calc'!B72</f>
        <v>MKII-SSB</v>
      </c>
      <c r="B46" s="60" t="str">
        <f>'Sec 2 - Addressable Loop Calc'!C72</f>
        <v>Fyreye MKII Sandwich sounder base (Remote LED)</v>
      </c>
      <c r="C46" s="552">
        <f>'Sec 2 - Addressable Loop Calc'!D72</f>
        <v>0</v>
      </c>
      <c r="D46" s="553">
        <f>'Sec 2 - Addressable Loop Calc'!E72</f>
        <v>0</v>
      </c>
      <c r="E46" s="553">
        <f>'Sec 2 - Addressable Loop Calc'!F72</f>
        <v>0</v>
      </c>
      <c r="F46" s="552">
        <f>'Sec 2 - Addressable Loop Calc'!G72</f>
        <v>0</v>
      </c>
      <c r="G46" s="552">
        <f>'Sec 2 - Addressable Loop Calc'!H72</f>
        <v>0</v>
      </c>
      <c r="H46" s="553">
        <f>'Sec 2 - Addressable Loop Calc'!I72</f>
        <v>0</v>
      </c>
      <c r="I46" s="553">
        <f>'Sec 2 - Addressable Loop Calc'!J72</f>
        <v>0</v>
      </c>
      <c r="J46" s="553">
        <f>'Sec 2 - Addressable Loop Calc'!O72</f>
        <v>0</v>
      </c>
      <c r="K46" s="553">
        <f>'Sec 2 - Addressable Loop Calc'!L72</f>
        <v>0</v>
      </c>
      <c r="L46" s="553">
        <f>'Sec 2 - Addressable Loop Calc'!M72</f>
        <v>0</v>
      </c>
      <c r="M46" s="553">
        <f>'Sec 2 - Addressable Loop Calc'!N72</f>
        <v>0</v>
      </c>
      <c r="N46" s="553">
        <f>'Sec 2 - Addressable Loop Calc'!O72</f>
        <v>0</v>
      </c>
      <c r="O46" s="2">
        <f t="shared" si="0"/>
        <v>0</v>
      </c>
      <c r="P46" s="12"/>
      <c r="Q46" s="11"/>
      <c r="R46" s="11"/>
      <c r="S46" s="11"/>
      <c r="T46" s="11"/>
      <c r="U46" s="11"/>
      <c r="V46" s="11"/>
      <c r="W46" s="11"/>
      <c r="X46" s="11"/>
      <c r="Y46" s="11"/>
      <c r="Z46" s="11"/>
      <c r="AA46" s="11"/>
    </row>
    <row r="47" spans="1:27" ht="13.6" customHeight="1" x14ac:dyDescent="0.3">
      <c r="A47" s="586" t="str">
        <f>'Sec 2 - Addressable Loop Calc'!B73</f>
        <v>MKII-SSFB</v>
      </c>
      <c r="B47" s="60" t="str">
        <f>'Sec 2 - Addressable Loop Calc'!C73</f>
        <v>Fyreye MKII Sandwich sounder Flasher base (Remote LED)</v>
      </c>
      <c r="C47" s="552">
        <f>'Sec 2 - Addressable Loop Calc'!D73</f>
        <v>0</v>
      </c>
      <c r="D47" s="553">
        <f>'Sec 2 - Addressable Loop Calc'!E73</f>
        <v>0</v>
      </c>
      <c r="E47" s="553">
        <f>'Sec 2 - Addressable Loop Calc'!F73</f>
        <v>0</v>
      </c>
      <c r="F47" s="552">
        <f>'Sec 2 - Addressable Loop Calc'!G73</f>
        <v>0</v>
      </c>
      <c r="G47" s="552">
        <f>'Sec 2 - Addressable Loop Calc'!H73</f>
        <v>0</v>
      </c>
      <c r="H47" s="553">
        <f>'Sec 2 - Addressable Loop Calc'!I73</f>
        <v>0</v>
      </c>
      <c r="I47" s="553">
        <f>'Sec 2 - Addressable Loop Calc'!J73</f>
        <v>0</v>
      </c>
      <c r="J47" s="553">
        <f>'Sec 2 - Addressable Loop Calc'!O73</f>
        <v>0</v>
      </c>
      <c r="K47" s="553">
        <f>'Sec 2 - Addressable Loop Calc'!L73</f>
        <v>0</v>
      </c>
      <c r="L47" s="553">
        <f>'Sec 2 - Addressable Loop Calc'!M73</f>
        <v>0</v>
      </c>
      <c r="M47" s="553">
        <f>'Sec 2 - Addressable Loop Calc'!N73</f>
        <v>0</v>
      </c>
      <c r="N47" s="553">
        <f>'Sec 2 - Addressable Loop Calc'!O73</f>
        <v>0</v>
      </c>
      <c r="O47" s="2">
        <f t="shared" si="0"/>
        <v>0</v>
      </c>
      <c r="P47" s="12"/>
      <c r="Q47" s="11"/>
      <c r="R47" s="11"/>
      <c r="S47" s="11"/>
      <c r="T47" s="11"/>
      <c r="U47" s="11"/>
      <c r="V47" s="11"/>
      <c r="W47" s="11"/>
      <c r="X47" s="11"/>
      <c r="Y47" s="11"/>
      <c r="Z47" s="11"/>
      <c r="AA47" s="11"/>
    </row>
    <row r="48" spans="1:27" ht="13.6" customHeight="1" x14ac:dyDescent="0.3">
      <c r="A48" s="586" t="str">
        <f>'Sec 2 - Addressable Loop Calc'!B74</f>
        <v>MKII-SSB</v>
      </c>
      <c r="B48" s="60" t="str">
        <f>'Sec 2 - Addressable Loop Calc'!C74</f>
        <v>Fyreye MKII Sandwich sounder base (ADDRESSED)</v>
      </c>
      <c r="C48" s="552">
        <f>'Sec 2 - Addressable Loop Calc'!D74</f>
        <v>0</v>
      </c>
      <c r="D48" s="553">
        <f>'Sec 2 - Addressable Loop Calc'!E74</f>
        <v>0</v>
      </c>
      <c r="E48" s="553">
        <f>'Sec 2 - Addressable Loop Calc'!F74</f>
        <v>0</v>
      </c>
      <c r="F48" s="552">
        <f>'Sec 2 - Addressable Loop Calc'!G74</f>
        <v>0</v>
      </c>
      <c r="G48" s="552">
        <f>'Sec 2 - Addressable Loop Calc'!H74</f>
        <v>0</v>
      </c>
      <c r="H48" s="553">
        <f>'Sec 2 - Addressable Loop Calc'!I74</f>
        <v>0</v>
      </c>
      <c r="I48" s="553">
        <f>'Sec 2 - Addressable Loop Calc'!J74</f>
        <v>0</v>
      </c>
      <c r="J48" s="553">
        <f>'Sec 2 - Addressable Loop Calc'!O74</f>
        <v>0</v>
      </c>
      <c r="K48" s="553">
        <f>'Sec 2 - Addressable Loop Calc'!L74</f>
        <v>0</v>
      </c>
      <c r="L48" s="553">
        <f>'Sec 2 - Addressable Loop Calc'!M74</f>
        <v>0</v>
      </c>
      <c r="M48" s="553">
        <f>'Sec 2 - Addressable Loop Calc'!N74</f>
        <v>0</v>
      </c>
      <c r="N48" s="553">
        <f>'Sec 2 - Addressable Loop Calc'!O74</f>
        <v>0</v>
      </c>
      <c r="O48" s="2">
        <f t="shared" si="0"/>
        <v>0</v>
      </c>
      <c r="P48" s="12"/>
      <c r="Q48" s="11"/>
      <c r="R48" s="11"/>
      <c r="S48" s="11"/>
      <c r="T48" s="11"/>
      <c r="U48" s="11"/>
      <c r="V48" s="11"/>
      <c r="W48" s="11"/>
      <c r="X48" s="11"/>
      <c r="Y48" s="11"/>
      <c r="Z48" s="11"/>
      <c r="AA48" s="11"/>
    </row>
    <row r="49" spans="1:27" ht="13.6" customHeight="1" x14ac:dyDescent="0.3">
      <c r="A49" s="586" t="str">
        <f>'Sec 2 - Addressable Loop Calc'!B75</f>
        <v>MKII-SSFB</v>
      </c>
      <c r="B49" s="60" t="str">
        <f>'Sec 2 - Addressable Loop Calc'!C75</f>
        <v>Fyreye MKII Sandwich sounder Flasher base (ADDRESSED)</v>
      </c>
      <c r="C49" s="552">
        <f>'Sec 2 - Addressable Loop Calc'!D75</f>
        <v>0</v>
      </c>
      <c r="D49" s="553">
        <f>'Sec 2 - Addressable Loop Calc'!E75</f>
        <v>0</v>
      </c>
      <c r="E49" s="553">
        <f>'Sec 2 - Addressable Loop Calc'!F75</f>
        <v>0</v>
      </c>
      <c r="F49" s="552">
        <f>'Sec 2 - Addressable Loop Calc'!G75</f>
        <v>0</v>
      </c>
      <c r="G49" s="552">
        <f>'Sec 2 - Addressable Loop Calc'!H75</f>
        <v>0</v>
      </c>
      <c r="H49" s="553">
        <f>'Sec 2 - Addressable Loop Calc'!I75</f>
        <v>0</v>
      </c>
      <c r="I49" s="553">
        <f>'Sec 2 - Addressable Loop Calc'!J75</f>
        <v>0</v>
      </c>
      <c r="J49" s="553">
        <f>'Sec 2 - Addressable Loop Calc'!O75</f>
        <v>0</v>
      </c>
      <c r="K49" s="553">
        <f>'Sec 2 - Addressable Loop Calc'!L75</f>
        <v>0</v>
      </c>
      <c r="L49" s="553">
        <f>'Sec 2 - Addressable Loop Calc'!M75</f>
        <v>0</v>
      </c>
      <c r="M49" s="553">
        <f>'Sec 2 - Addressable Loop Calc'!N75</f>
        <v>0</v>
      </c>
      <c r="N49" s="553">
        <f>'Sec 2 - Addressable Loop Calc'!O75</f>
        <v>0</v>
      </c>
      <c r="O49" s="2">
        <f t="shared" si="0"/>
        <v>0</v>
      </c>
      <c r="P49" s="12"/>
      <c r="Q49" s="11"/>
      <c r="R49" s="11"/>
      <c r="S49" s="11"/>
      <c r="T49" s="11"/>
      <c r="U49" s="11"/>
      <c r="V49" s="11"/>
      <c r="W49" s="11"/>
      <c r="X49" s="11"/>
      <c r="Y49" s="11"/>
      <c r="Z49" s="11"/>
      <c r="AA49" s="11"/>
    </row>
    <row r="50" spans="1:27" ht="13.6" customHeight="1" x14ac:dyDescent="0.3">
      <c r="A50" s="585" t="str">
        <f>'Sec 2 - Addressable Loop Calc'!B76</f>
        <v>WIRELESS EQUIPMENT</v>
      </c>
      <c r="B50" s="60"/>
      <c r="C50" s="552"/>
      <c r="D50" s="553"/>
      <c r="E50" s="553"/>
      <c r="F50" s="552"/>
      <c r="G50" s="552"/>
      <c r="H50" s="553"/>
      <c r="I50" s="553"/>
      <c r="J50" s="553"/>
      <c r="K50" s="553"/>
      <c r="L50" s="553"/>
      <c r="M50" s="553"/>
      <c r="N50" s="553"/>
      <c r="O50" s="2"/>
      <c r="P50" s="12"/>
      <c r="Q50" s="11"/>
      <c r="R50" s="11"/>
      <c r="S50" s="11"/>
      <c r="T50" s="11"/>
      <c r="U50" s="11"/>
      <c r="V50" s="11"/>
      <c r="W50" s="11"/>
      <c r="X50" s="11"/>
      <c r="Y50" s="11"/>
      <c r="Z50" s="11"/>
      <c r="AA50" s="11"/>
    </row>
    <row r="51" spans="1:27" ht="13.6" customHeight="1" x14ac:dyDescent="0.3">
      <c r="A51" s="586" t="str">
        <f>'Sec 2 - Addressable Loop Calc'!B77</f>
        <v>WF-TRA-LCD</v>
      </c>
      <c r="B51" s="60" t="str">
        <f>'Sec 2 - Addressable Loop Calc'!C77</f>
        <v>Wireless Transponder with LCD</v>
      </c>
      <c r="C51" s="552">
        <f>'Sec 2 - Addressable Loop Calc'!D77</f>
        <v>0</v>
      </c>
      <c r="D51" s="553">
        <f>'Sec 2 - Addressable Loop Calc'!E77</f>
        <v>0</v>
      </c>
      <c r="E51" s="553">
        <f>'Sec 2 - Addressable Loop Calc'!F77</f>
        <v>0</v>
      </c>
      <c r="F51" s="552">
        <f>'Sec 2 - Addressable Loop Calc'!G77</f>
        <v>0</v>
      </c>
      <c r="G51" s="552">
        <f>'Sec 2 - Addressable Loop Calc'!H77</f>
        <v>0</v>
      </c>
      <c r="H51" s="553">
        <f>'Sec 2 - Addressable Loop Calc'!I77</f>
        <v>0</v>
      </c>
      <c r="I51" s="553">
        <f>'Sec 2 - Addressable Loop Calc'!J77</f>
        <v>0</v>
      </c>
      <c r="J51" s="553">
        <f>'Sec 2 - Addressable Loop Calc'!O77</f>
        <v>0</v>
      </c>
      <c r="K51" s="553">
        <f>'Sec 2 - Addressable Loop Calc'!L77</f>
        <v>0</v>
      </c>
      <c r="L51" s="553">
        <f>'Sec 2 - Addressable Loop Calc'!M77</f>
        <v>0</v>
      </c>
      <c r="M51" s="553">
        <f>'Sec 2 - Addressable Loop Calc'!N77</f>
        <v>0</v>
      </c>
      <c r="N51" s="553">
        <f>'Sec 2 - Addressable Loop Calc'!O77</f>
        <v>0</v>
      </c>
      <c r="O51" s="2">
        <f t="shared" si="0"/>
        <v>0</v>
      </c>
      <c r="P51" s="12"/>
      <c r="Q51" s="11"/>
      <c r="R51" s="11"/>
      <c r="S51" s="11"/>
      <c r="T51" s="11"/>
      <c r="U51" s="11"/>
      <c r="V51" s="11"/>
      <c r="W51" s="11"/>
      <c r="X51" s="11"/>
      <c r="Y51" s="11"/>
      <c r="Z51" s="11"/>
      <c r="AA51" s="11"/>
    </row>
    <row r="52" spans="1:27" ht="13.6" customHeight="1" x14ac:dyDescent="0.3">
      <c r="A52" s="586" t="str">
        <f>'Sec 2 - Addressable Loop Calc'!B78</f>
        <v>WF-TRA-BFP</v>
      </c>
      <c r="B52" s="60" t="str">
        <f>'Sec 2 - Addressable Loop Calc'!C78</f>
        <v>Wireless Transponder without LCD</v>
      </c>
      <c r="C52" s="552">
        <f>'Sec 2 - Addressable Loop Calc'!D78</f>
        <v>0</v>
      </c>
      <c r="D52" s="553">
        <f>'Sec 2 - Addressable Loop Calc'!E78</f>
        <v>0</v>
      </c>
      <c r="E52" s="553">
        <f>'Sec 2 - Addressable Loop Calc'!F78</f>
        <v>0</v>
      </c>
      <c r="F52" s="552">
        <f>'Sec 2 - Addressable Loop Calc'!G78</f>
        <v>0</v>
      </c>
      <c r="G52" s="552">
        <f>'Sec 2 - Addressable Loop Calc'!H78</f>
        <v>0</v>
      </c>
      <c r="H52" s="553">
        <f>'Sec 2 - Addressable Loop Calc'!I78</f>
        <v>0</v>
      </c>
      <c r="I52" s="553">
        <f>'Sec 2 - Addressable Loop Calc'!J78</f>
        <v>0</v>
      </c>
      <c r="J52" s="553">
        <f>'Sec 2 - Addressable Loop Calc'!O78</f>
        <v>0</v>
      </c>
      <c r="K52" s="553">
        <f>'Sec 2 - Addressable Loop Calc'!L78</f>
        <v>0</v>
      </c>
      <c r="L52" s="553">
        <f>'Sec 2 - Addressable Loop Calc'!M78</f>
        <v>0</v>
      </c>
      <c r="M52" s="553">
        <f>'Sec 2 - Addressable Loop Calc'!N78</f>
        <v>0</v>
      </c>
      <c r="N52" s="553">
        <f>'Sec 2 - Addressable Loop Calc'!O78</f>
        <v>0</v>
      </c>
      <c r="O52" s="2">
        <f t="shared" si="0"/>
        <v>0</v>
      </c>
      <c r="P52" s="12"/>
      <c r="Q52" s="11"/>
      <c r="R52" s="11"/>
      <c r="S52" s="11"/>
      <c r="T52" s="11"/>
      <c r="U52" s="11"/>
      <c r="V52" s="11"/>
      <c r="W52" s="11"/>
      <c r="X52" s="11"/>
      <c r="Y52" s="11"/>
      <c r="Z52" s="11"/>
      <c r="AA52" s="11"/>
    </row>
    <row r="53" spans="1:27" ht="13.6" customHeight="1" x14ac:dyDescent="0.3">
      <c r="A53" s="586" t="str">
        <f>'Sec 2 - Addressable Loop Calc'!B79</f>
        <v>WF-OPT</v>
      </c>
      <c r="B53" s="60" t="str">
        <f>'Sec 2 - Addressable Loop Calc'!C79</f>
        <v>Wireless Optical Smoke</v>
      </c>
      <c r="C53" s="552">
        <f>'Sec 2 - Addressable Loop Calc'!D79</f>
        <v>0</v>
      </c>
      <c r="D53" s="553">
        <f>'Sec 2 - Addressable Loop Calc'!E79</f>
        <v>0</v>
      </c>
      <c r="E53" s="553">
        <f>'Sec 2 - Addressable Loop Calc'!F79</f>
        <v>0</v>
      </c>
      <c r="F53" s="552">
        <f>'Sec 2 - Addressable Loop Calc'!G79</f>
        <v>0</v>
      </c>
      <c r="G53" s="552">
        <f>'Sec 2 - Addressable Loop Calc'!H79</f>
        <v>0</v>
      </c>
      <c r="H53" s="553">
        <f>'Sec 2 - Addressable Loop Calc'!I79</f>
        <v>0</v>
      </c>
      <c r="I53" s="553">
        <f>'Sec 2 - Addressable Loop Calc'!J79</f>
        <v>0</v>
      </c>
      <c r="J53" s="553">
        <f>'Sec 2 - Addressable Loop Calc'!O79</f>
        <v>0</v>
      </c>
      <c r="K53" s="553">
        <f>'Sec 2 - Addressable Loop Calc'!L79</f>
        <v>0</v>
      </c>
      <c r="L53" s="553">
        <f>'Sec 2 - Addressable Loop Calc'!M79</f>
        <v>0</v>
      </c>
      <c r="M53" s="553">
        <f>'Sec 2 - Addressable Loop Calc'!N79</f>
        <v>0</v>
      </c>
      <c r="N53" s="553">
        <f>'Sec 2 - Addressable Loop Calc'!O79</f>
        <v>0</v>
      </c>
      <c r="O53" s="2">
        <f t="shared" si="0"/>
        <v>0</v>
      </c>
      <c r="P53" s="12"/>
      <c r="Q53" s="11"/>
      <c r="R53" s="11"/>
      <c r="S53" s="11"/>
      <c r="T53" s="11"/>
      <c r="U53" s="11"/>
      <c r="V53" s="11"/>
      <c r="W53" s="11"/>
      <c r="X53" s="11"/>
      <c r="Y53" s="11"/>
      <c r="Z53" s="11"/>
      <c r="AA53" s="11"/>
    </row>
    <row r="54" spans="1:27" ht="13.6" customHeight="1" x14ac:dyDescent="0.3">
      <c r="A54" s="586" t="str">
        <f>'Sec 2 - Addressable Loop Calc'!B80</f>
        <v>WF-HEAT</v>
      </c>
      <c r="B54" s="60" t="str">
        <f>'Sec 2 - Addressable Loop Calc'!C80</f>
        <v>Wireless Heat</v>
      </c>
      <c r="C54" s="552">
        <f>'Sec 2 - Addressable Loop Calc'!D80</f>
        <v>0</v>
      </c>
      <c r="D54" s="553">
        <f>'Sec 2 - Addressable Loop Calc'!E80</f>
        <v>0</v>
      </c>
      <c r="E54" s="553">
        <f>'Sec 2 - Addressable Loop Calc'!F80</f>
        <v>0</v>
      </c>
      <c r="F54" s="552">
        <f>'Sec 2 - Addressable Loop Calc'!G80</f>
        <v>0</v>
      </c>
      <c r="G54" s="552">
        <f>'Sec 2 - Addressable Loop Calc'!H80</f>
        <v>0</v>
      </c>
      <c r="H54" s="553">
        <f>'Sec 2 - Addressable Loop Calc'!I80</f>
        <v>0</v>
      </c>
      <c r="I54" s="553">
        <f>'Sec 2 - Addressable Loop Calc'!J80</f>
        <v>0</v>
      </c>
      <c r="J54" s="553">
        <f>'Sec 2 - Addressable Loop Calc'!O80</f>
        <v>0</v>
      </c>
      <c r="K54" s="553">
        <f>'Sec 2 - Addressable Loop Calc'!L80</f>
        <v>0</v>
      </c>
      <c r="L54" s="553">
        <f>'Sec 2 - Addressable Loop Calc'!M80</f>
        <v>0</v>
      </c>
      <c r="M54" s="553">
        <f>'Sec 2 - Addressable Loop Calc'!N80</f>
        <v>0</v>
      </c>
      <c r="N54" s="553">
        <f>'Sec 2 - Addressable Loop Calc'!O80</f>
        <v>0</v>
      </c>
      <c r="O54" s="2">
        <f t="shared" si="0"/>
        <v>0</v>
      </c>
      <c r="P54" s="12"/>
      <c r="Q54" s="11"/>
      <c r="R54" s="11"/>
      <c r="S54" s="11"/>
      <c r="T54" s="11"/>
      <c r="U54" s="11"/>
      <c r="V54" s="11"/>
      <c r="W54" s="11"/>
      <c r="X54" s="11"/>
      <c r="Y54" s="11"/>
      <c r="Z54" s="11"/>
      <c r="AA54" s="11"/>
    </row>
    <row r="55" spans="1:27" ht="13.6" customHeight="1" x14ac:dyDescent="0.3">
      <c r="A55" s="586" t="str">
        <f>'Sec 2 - Addressable Loop Calc'!B81</f>
        <v>WF-MCP</v>
      </c>
      <c r="B55" s="60" t="str">
        <f>'Sec 2 - Addressable Loop Calc'!C81</f>
        <v>Wireless MCP</v>
      </c>
      <c r="C55" s="552">
        <f>'Sec 2 - Addressable Loop Calc'!D81</f>
        <v>0</v>
      </c>
      <c r="D55" s="553">
        <f>'Sec 2 - Addressable Loop Calc'!E81</f>
        <v>0</v>
      </c>
      <c r="E55" s="553">
        <f>'Sec 2 - Addressable Loop Calc'!F81</f>
        <v>0</v>
      </c>
      <c r="F55" s="552">
        <f>'Sec 2 - Addressable Loop Calc'!G81</f>
        <v>0</v>
      </c>
      <c r="G55" s="552">
        <f>'Sec 2 - Addressable Loop Calc'!H81</f>
        <v>0</v>
      </c>
      <c r="H55" s="553">
        <f>'Sec 2 - Addressable Loop Calc'!I81</f>
        <v>0</v>
      </c>
      <c r="I55" s="553">
        <f>'Sec 2 - Addressable Loop Calc'!J81</f>
        <v>0</v>
      </c>
      <c r="J55" s="553">
        <f>'Sec 2 - Addressable Loop Calc'!O81</f>
        <v>0</v>
      </c>
      <c r="K55" s="553">
        <f>'Sec 2 - Addressable Loop Calc'!L81</f>
        <v>0</v>
      </c>
      <c r="L55" s="553">
        <f>'Sec 2 - Addressable Loop Calc'!M81</f>
        <v>0</v>
      </c>
      <c r="M55" s="553">
        <f>'Sec 2 - Addressable Loop Calc'!N81</f>
        <v>0</v>
      </c>
      <c r="N55" s="553">
        <f>'Sec 2 - Addressable Loop Calc'!O81</f>
        <v>0</v>
      </c>
      <c r="O55" s="2">
        <f t="shared" si="0"/>
        <v>0</v>
      </c>
      <c r="P55" s="12"/>
      <c r="Q55" s="11"/>
      <c r="R55" s="11"/>
      <c r="S55" s="11"/>
      <c r="T55" s="11"/>
      <c r="U55" s="11"/>
      <c r="V55" s="11"/>
      <c r="W55" s="11"/>
      <c r="X55" s="11"/>
      <c r="Y55" s="11"/>
      <c r="Z55" s="11"/>
      <c r="AA55" s="11"/>
    </row>
    <row r="56" spans="1:27" ht="13.6" customHeight="1" x14ac:dyDescent="0.3">
      <c r="A56" s="586" t="str">
        <f>'Sec 2 - Addressable Loop Calc'!B82</f>
        <v>WF-SND</v>
      </c>
      <c r="B56" s="60" t="str">
        <f>'Sec 2 - Addressable Loop Calc'!C82</f>
        <v>Wireless Sounder</v>
      </c>
      <c r="C56" s="552">
        <f>'Sec 2 - Addressable Loop Calc'!D82</f>
        <v>0</v>
      </c>
      <c r="D56" s="553">
        <f>'Sec 2 - Addressable Loop Calc'!E82</f>
        <v>0</v>
      </c>
      <c r="E56" s="553">
        <f>'Sec 2 - Addressable Loop Calc'!F82</f>
        <v>0</v>
      </c>
      <c r="F56" s="552">
        <f>'Sec 2 - Addressable Loop Calc'!G82</f>
        <v>0</v>
      </c>
      <c r="G56" s="552">
        <f>'Sec 2 - Addressable Loop Calc'!H82</f>
        <v>0</v>
      </c>
      <c r="H56" s="553">
        <f>'Sec 2 - Addressable Loop Calc'!I82</f>
        <v>0</v>
      </c>
      <c r="I56" s="553">
        <f>'Sec 2 - Addressable Loop Calc'!J82</f>
        <v>0</v>
      </c>
      <c r="J56" s="553">
        <f>'Sec 2 - Addressable Loop Calc'!O82</f>
        <v>0</v>
      </c>
      <c r="K56" s="553">
        <f>'Sec 2 - Addressable Loop Calc'!L82</f>
        <v>0</v>
      </c>
      <c r="L56" s="553">
        <f>'Sec 2 - Addressable Loop Calc'!M82</f>
        <v>0</v>
      </c>
      <c r="M56" s="553">
        <f>'Sec 2 - Addressable Loop Calc'!N82</f>
        <v>0</v>
      </c>
      <c r="N56" s="553">
        <f>'Sec 2 - Addressable Loop Calc'!O82</f>
        <v>0</v>
      </c>
      <c r="O56" s="2">
        <f t="shared" si="0"/>
        <v>0</v>
      </c>
      <c r="P56" s="12"/>
      <c r="Q56" s="11"/>
      <c r="R56" s="11"/>
      <c r="S56" s="11"/>
      <c r="T56" s="11"/>
      <c r="U56" s="11"/>
      <c r="V56" s="11"/>
      <c r="W56" s="11"/>
      <c r="X56" s="11"/>
      <c r="Y56" s="11"/>
      <c r="Z56" s="11"/>
      <c r="AA56" s="11"/>
    </row>
    <row r="57" spans="1:27" ht="13.6" customHeight="1" x14ac:dyDescent="0.3">
      <c r="A57" s="586" t="str">
        <f>'Sec 2 - Addressable Loop Calc'!B83</f>
        <v>WF-IO</v>
      </c>
      <c r="B57" s="60" t="str">
        <f>'Sec 2 - Addressable Loop Calc'!C83</f>
        <v>Wireless I/O</v>
      </c>
      <c r="C57" s="552">
        <f>'Sec 2 - Addressable Loop Calc'!D83</f>
        <v>0</v>
      </c>
      <c r="D57" s="553">
        <f>'Sec 2 - Addressable Loop Calc'!E83</f>
        <v>0</v>
      </c>
      <c r="E57" s="553">
        <f>'Sec 2 - Addressable Loop Calc'!F83</f>
        <v>0</v>
      </c>
      <c r="F57" s="552">
        <f>'Sec 2 - Addressable Loop Calc'!G83</f>
        <v>0</v>
      </c>
      <c r="G57" s="552">
        <f>'Sec 2 - Addressable Loop Calc'!H83</f>
        <v>0</v>
      </c>
      <c r="H57" s="553">
        <f>'Sec 2 - Addressable Loop Calc'!I83</f>
        <v>0</v>
      </c>
      <c r="I57" s="553">
        <f>'Sec 2 - Addressable Loop Calc'!J83</f>
        <v>0</v>
      </c>
      <c r="J57" s="553">
        <f>'Sec 2 - Addressable Loop Calc'!O83</f>
        <v>0</v>
      </c>
      <c r="K57" s="553">
        <f>'Sec 2 - Addressable Loop Calc'!L83</f>
        <v>0</v>
      </c>
      <c r="L57" s="553">
        <f>'Sec 2 - Addressable Loop Calc'!M83</f>
        <v>0</v>
      </c>
      <c r="M57" s="553">
        <f>'Sec 2 - Addressable Loop Calc'!N83</f>
        <v>0</v>
      </c>
      <c r="N57" s="553">
        <f>'Sec 2 - Addressable Loop Calc'!O83</f>
        <v>0</v>
      </c>
      <c r="O57" s="2">
        <f t="shared" si="0"/>
        <v>0</v>
      </c>
      <c r="P57" s="12"/>
      <c r="Q57" s="11"/>
      <c r="R57" s="11"/>
      <c r="S57" s="11"/>
      <c r="T57" s="11"/>
      <c r="U57" s="11"/>
      <c r="V57" s="11"/>
      <c r="W57" s="11"/>
      <c r="X57" s="11"/>
      <c r="Y57" s="11"/>
      <c r="Z57" s="11"/>
      <c r="AA57" s="11"/>
    </row>
    <row r="58" spans="1:27" ht="13.6" customHeight="1" x14ac:dyDescent="0.3">
      <c r="A58" s="585" t="str">
        <f>'Sec 2 - Addressable Loop Calc'!B84</f>
        <v>REMOTE INDICATORS</v>
      </c>
      <c r="B58" s="60"/>
      <c r="C58" s="552"/>
      <c r="D58" s="553"/>
      <c r="E58" s="553"/>
      <c r="F58" s="552"/>
      <c r="G58" s="552"/>
      <c r="H58" s="553"/>
      <c r="I58" s="553"/>
      <c r="J58" s="553"/>
      <c r="K58" s="553"/>
      <c r="L58" s="553"/>
      <c r="M58" s="553"/>
      <c r="N58" s="553"/>
      <c r="O58" s="2"/>
      <c r="P58" s="12"/>
      <c r="Q58" s="11"/>
      <c r="R58" s="11"/>
      <c r="S58" s="11"/>
      <c r="T58" s="11"/>
      <c r="U58" s="11"/>
      <c r="V58" s="11"/>
      <c r="W58" s="11"/>
      <c r="X58" s="11"/>
      <c r="Y58" s="11"/>
      <c r="Z58" s="11"/>
      <c r="AA58" s="11"/>
    </row>
    <row r="59" spans="1:27" ht="13.6" customHeight="1" x14ac:dyDescent="0.3">
      <c r="A59" s="586" t="str">
        <f>'Sec 2 - Addressable Loop Calc'!B85</f>
        <v>MKII-ARL/W</v>
      </c>
      <c r="B59" s="60" t="str">
        <f>'Sec 2 - Addressable Loop Calc'!C85</f>
        <v>Fyreye MKII Addressable remote LED - Wall</v>
      </c>
      <c r="C59" s="552">
        <f>'Sec 2 - Addressable Loop Calc'!D85</f>
        <v>0</v>
      </c>
      <c r="D59" s="553">
        <f>'Sec 2 - Addressable Loop Calc'!E85</f>
        <v>0</v>
      </c>
      <c r="E59" s="553">
        <f>'Sec 2 - Addressable Loop Calc'!F85</f>
        <v>0</v>
      </c>
      <c r="F59" s="552">
        <f>'Sec 2 - Addressable Loop Calc'!G85</f>
        <v>0</v>
      </c>
      <c r="G59" s="552">
        <f>'Sec 2 - Addressable Loop Calc'!H85</f>
        <v>0</v>
      </c>
      <c r="H59" s="553">
        <f>'Sec 2 - Addressable Loop Calc'!I85</f>
        <v>0</v>
      </c>
      <c r="I59" s="553">
        <f>'Sec 2 - Addressable Loop Calc'!J85</f>
        <v>0</v>
      </c>
      <c r="J59" s="553">
        <f>'Sec 2 - Addressable Loop Calc'!O85</f>
        <v>0</v>
      </c>
      <c r="K59" s="553">
        <f>'Sec 2 - Addressable Loop Calc'!L85</f>
        <v>0</v>
      </c>
      <c r="L59" s="553">
        <f>'Sec 2 - Addressable Loop Calc'!M82</f>
        <v>0</v>
      </c>
      <c r="M59" s="553">
        <f>'Sec 2 - Addressable Loop Calc'!N85</f>
        <v>0</v>
      </c>
      <c r="N59" s="553">
        <f>'Sec 2 - Addressable Loop Calc'!O85</f>
        <v>0</v>
      </c>
      <c r="O59" s="2">
        <f t="shared" si="0"/>
        <v>0</v>
      </c>
      <c r="P59" s="12"/>
      <c r="Q59" s="11"/>
      <c r="R59" s="11"/>
      <c r="S59" s="11"/>
      <c r="T59" s="11"/>
      <c r="U59" s="11"/>
      <c r="V59" s="11"/>
      <c r="W59" s="11"/>
      <c r="X59" s="11"/>
      <c r="Y59" s="11"/>
      <c r="Z59" s="11"/>
      <c r="AA59" s="11"/>
    </row>
    <row r="60" spans="1:27" ht="13.6" customHeight="1" x14ac:dyDescent="0.3">
      <c r="A60" s="586" t="str">
        <f>'Sec 2 - Addressable Loop Calc'!B86</f>
        <v>MKII-ARL/C</v>
      </c>
      <c r="B60" s="60" t="str">
        <f>'Sec 2 - Addressable Loop Calc'!C86</f>
        <v>Fyreye MKII Addressable remote LED - Ceiling</v>
      </c>
      <c r="C60" s="552">
        <f>'Sec 2 - Addressable Loop Calc'!D86</f>
        <v>0</v>
      </c>
      <c r="D60" s="553">
        <f>'Sec 2 - Addressable Loop Calc'!E86</f>
        <v>0</v>
      </c>
      <c r="E60" s="553">
        <f>'Sec 2 - Addressable Loop Calc'!F86</f>
        <v>0</v>
      </c>
      <c r="F60" s="552">
        <f>'Sec 2 - Addressable Loop Calc'!G86</f>
        <v>0</v>
      </c>
      <c r="G60" s="552">
        <f>'Sec 2 - Addressable Loop Calc'!H86</f>
        <v>0</v>
      </c>
      <c r="H60" s="553">
        <f>'Sec 2 - Addressable Loop Calc'!I86</f>
        <v>0</v>
      </c>
      <c r="I60" s="553">
        <f>'Sec 2 - Addressable Loop Calc'!J86</f>
        <v>0</v>
      </c>
      <c r="J60" s="553">
        <f>'Sec 2 - Addressable Loop Calc'!K86</f>
        <v>0</v>
      </c>
      <c r="K60" s="553">
        <f>'Sec 2 - Addressable Loop Calc'!L86</f>
        <v>0</v>
      </c>
      <c r="L60" s="553">
        <f>'Sec 2 - Addressable Loop Calc'!M86</f>
        <v>0</v>
      </c>
      <c r="M60" s="553">
        <f>'Sec 2 - Addressable Loop Calc'!N86</f>
        <v>0</v>
      </c>
      <c r="N60" s="553">
        <f>'Sec 2 - Addressable Loop Calc'!O86</f>
        <v>0</v>
      </c>
      <c r="O60" s="2">
        <f t="shared" si="0"/>
        <v>0</v>
      </c>
      <c r="P60" s="12"/>
      <c r="Q60" s="11"/>
      <c r="R60" s="11"/>
      <c r="S60" s="11"/>
      <c r="T60" s="11"/>
      <c r="U60" s="11"/>
      <c r="V60" s="11"/>
      <c r="W60" s="11"/>
      <c r="X60" s="11"/>
      <c r="Y60" s="11"/>
      <c r="Z60" s="11"/>
      <c r="AA60" s="11"/>
    </row>
    <row r="61" spans="1:27" ht="13.6" customHeight="1" x14ac:dyDescent="0.3">
      <c r="A61" s="586" t="str">
        <f>'Sec 2 - Addressable Loop Calc'!B87</f>
        <v>MKII-RL/W</v>
      </c>
      <c r="B61" s="60" t="str">
        <f>'Sec 2 - Addressable Loop Calc'!C87</f>
        <v>Fyreye MKII Conv remote LED - Wall</v>
      </c>
      <c r="C61" s="552">
        <f>'Sec 2 - Addressable Loop Calc'!D87</f>
        <v>0</v>
      </c>
      <c r="D61" s="553">
        <f>'Sec 2 - Addressable Loop Calc'!E87</f>
        <v>0</v>
      </c>
      <c r="E61" s="553">
        <f>'Sec 2 - Addressable Loop Calc'!F87</f>
        <v>0</v>
      </c>
      <c r="F61" s="552">
        <f>'Sec 2 - Addressable Loop Calc'!G87</f>
        <v>0</v>
      </c>
      <c r="G61" s="552">
        <f>'Sec 2 - Addressable Loop Calc'!H87</f>
        <v>0</v>
      </c>
      <c r="H61" s="553">
        <f>'Sec 2 - Addressable Loop Calc'!I87</f>
        <v>0</v>
      </c>
      <c r="I61" s="553">
        <f>'Sec 2 - Addressable Loop Calc'!J87</f>
        <v>0</v>
      </c>
      <c r="J61" s="553">
        <f>'Sec 2 - Addressable Loop Calc'!K87</f>
        <v>0</v>
      </c>
      <c r="K61" s="553">
        <f>'Sec 2 - Addressable Loop Calc'!L87</f>
        <v>0</v>
      </c>
      <c r="L61" s="553">
        <f>'Sec 2 - Addressable Loop Calc'!M87</f>
        <v>0</v>
      </c>
      <c r="M61" s="553">
        <f>'Sec 2 - Addressable Loop Calc'!N87</f>
        <v>0</v>
      </c>
      <c r="N61" s="553">
        <f>'Sec 2 - Addressable Loop Calc'!O87</f>
        <v>0</v>
      </c>
      <c r="O61" s="2">
        <f>SUM(C61:N61)</f>
        <v>0</v>
      </c>
      <c r="P61" s="12"/>
      <c r="Q61" s="11"/>
      <c r="R61" s="11"/>
      <c r="S61" s="11"/>
      <c r="T61" s="11"/>
      <c r="U61" s="11"/>
      <c r="V61" s="11"/>
      <c r="W61" s="11"/>
      <c r="X61" s="11"/>
      <c r="Y61" s="11"/>
      <c r="Z61" s="11"/>
      <c r="AA61" s="11"/>
    </row>
    <row r="62" spans="1:27" ht="13.6" customHeight="1" x14ac:dyDescent="0.3">
      <c r="A62" s="586" t="str">
        <f>'Sec 2 - Addressable Loop Calc'!B88</f>
        <v>MKII-RL/C</v>
      </c>
      <c r="B62" s="60" t="str">
        <f>'Sec 2 - Addressable Loop Calc'!C88</f>
        <v>Fyreye MKII Conv remote LED - Ceiling</v>
      </c>
      <c r="C62" s="552">
        <f>'Sec 2 - Addressable Loop Calc'!D88</f>
        <v>0</v>
      </c>
      <c r="D62" s="553">
        <f>'Sec 2 - Addressable Loop Calc'!E88</f>
        <v>0</v>
      </c>
      <c r="E62" s="553">
        <f>'Sec 2 - Addressable Loop Calc'!F88</f>
        <v>0</v>
      </c>
      <c r="F62" s="552">
        <f>'Sec 2 - Addressable Loop Calc'!G88</f>
        <v>0</v>
      </c>
      <c r="G62" s="552">
        <f>'Sec 2 - Addressable Loop Calc'!H88</f>
        <v>0</v>
      </c>
      <c r="H62" s="553">
        <f>'Sec 2 - Addressable Loop Calc'!I88</f>
        <v>0</v>
      </c>
      <c r="I62" s="553">
        <f>'Sec 2 - Addressable Loop Calc'!J88</f>
        <v>0</v>
      </c>
      <c r="J62" s="553">
        <f>'Sec 2 - Addressable Loop Calc'!K88</f>
        <v>0</v>
      </c>
      <c r="K62" s="553">
        <f>'Sec 2 - Addressable Loop Calc'!L88</f>
        <v>0</v>
      </c>
      <c r="L62" s="553">
        <f>'Sec 2 - Addressable Loop Calc'!M88</f>
        <v>0</v>
      </c>
      <c r="M62" s="553">
        <f>'Sec 2 - Addressable Loop Calc'!N88</f>
        <v>0</v>
      </c>
      <c r="N62" s="553">
        <f>'Sec 2 - Addressable Loop Calc'!O88</f>
        <v>0</v>
      </c>
      <c r="O62" s="2">
        <f t="shared" si="0"/>
        <v>0</v>
      </c>
      <c r="P62" s="12"/>
      <c r="Q62" s="11"/>
      <c r="R62" s="11"/>
      <c r="S62" s="11"/>
      <c r="T62" s="11"/>
      <c r="U62" s="11"/>
      <c r="V62" s="11"/>
      <c r="W62" s="11"/>
      <c r="X62" s="11"/>
      <c r="Y62" s="11"/>
      <c r="Z62" s="11"/>
      <c r="AA62" s="11"/>
    </row>
    <row r="63" spans="1:27" ht="13.6" customHeight="1" x14ac:dyDescent="0.3">
      <c r="A63" s="586"/>
      <c r="B63" s="60"/>
      <c r="C63" s="551"/>
      <c r="D63" s="551"/>
      <c r="E63" s="551"/>
      <c r="F63" s="551"/>
      <c r="G63" s="551"/>
      <c r="H63" s="555"/>
      <c r="I63" s="555"/>
      <c r="J63" s="555"/>
      <c r="K63" s="555"/>
      <c r="L63" s="555"/>
      <c r="M63" s="555"/>
      <c r="N63" s="555"/>
      <c r="O63" s="15"/>
      <c r="P63" s="12"/>
      <c r="Q63" s="11"/>
      <c r="R63" s="11"/>
      <c r="S63" s="11"/>
      <c r="T63" s="11"/>
      <c r="U63" s="11"/>
      <c r="V63" s="11"/>
      <c r="W63" s="11"/>
      <c r="X63" s="11"/>
      <c r="Y63" s="11"/>
      <c r="Z63" s="11"/>
      <c r="AA63" s="11"/>
    </row>
    <row r="64" spans="1:27" ht="19.55" customHeight="1" x14ac:dyDescent="0.3">
      <c r="A64" s="586"/>
      <c r="B64" s="60"/>
      <c r="C64" s="60"/>
      <c r="D64" s="60"/>
      <c r="E64" s="60"/>
      <c r="F64" s="60"/>
      <c r="G64" s="60"/>
      <c r="H64" s="556"/>
      <c r="I64" s="556"/>
      <c r="J64" s="556"/>
      <c r="K64" s="556"/>
      <c r="L64" s="556"/>
      <c r="M64" s="556"/>
      <c r="N64" s="556"/>
      <c r="O64" s="2"/>
      <c r="P64" s="12"/>
      <c r="Q64" s="11"/>
      <c r="R64" s="11"/>
      <c r="S64" s="11"/>
      <c r="T64" s="11"/>
      <c r="U64" s="11"/>
      <c r="V64" s="11"/>
      <c r="W64" s="11"/>
      <c r="X64" s="11"/>
      <c r="Y64" s="11"/>
      <c r="Z64" s="11"/>
      <c r="AA64" s="11"/>
    </row>
    <row r="65" spans="1:27" x14ac:dyDescent="0.3">
      <c r="A65" s="10"/>
      <c r="B65" s="35" t="s">
        <v>87</v>
      </c>
      <c r="C65" s="81">
        <f>'Sec 2 - Addressable Loop Calc'!D92</f>
        <v>0</v>
      </c>
      <c r="D65" s="81">
        <f>'Sec 2 - Addressable Loop Calc'!E92</f>
        <v>0</v>
      </c>
      <c r="E65" s="81">
        <f>'Sec 2 - Addressable Loop Calc'!F92</f>
        <v>0</v>
      </c>
      <c r="F65" s="81">
        <f>'Sec 2 - Addressable Loop Calc'!G92</f>
        <v>0</v>
      </c>
      <c r="G65" s="81">
        <f>'Sec 2 - Addressable Loop Calc'!H92</f>
        <v>0</v>
      </c>
      <c r="H65" s="557">
        <f>'Sec 2 - Addressable Loop Calc'!I92</f>
        <v>0</v>
      </c>
      <c r="I65" s="557">
        <f>'Sec 2 - Addressable Loop Calc'!J92</f>
        <v>0</v>
      </c>
      <c r="J65" s="557">
        <f>'Sec 2 - Addressable Loop Calc'!K92</f>
        <v>0</v>
      </c>
      <c r="K65" s="557">
        <f>'Sec 2 - Addressable Loop Calc'!L92</f>
        <v>0</v>
      </c>
      <c r="L65" s="557">
        <f>'Sec 2 - Addressable Loop Calc'!M92</f>
        <v>0</v>
      </c>
      <c r="M65" s="557">
        <f>'Sec 2 - Addressable Loop Calc'!N92</f>
        <v>0</v>
      </c>
      <c r="N65" s="557">
        <f>'Sec 2 - Addressable Loop Calc'!O92</f>
        <v>0</v>
      </c>
      <c r="O65" s="2">
        <f>SUM(C65:N65)</f>
        <v>0</v>
      </c>
      <c r="P65" s="17"/>
      <c r="Q65" s="2"/>
      <c r="R65" s="37"/>
      <c r="S65" s="37"/>
      <c r="T65" s="37"/>
      <c r="U65" s="37"/>
      <c r="V65" s="37"/>
      <c r="W65" s="37"/>
      <c r="X65" s="37"/>
      <c r="Y65" s="37"/>
      <c r="Z65" s="37"/>
      <c r="AA65" s="37"/>
    </row>
    <row r="66" spans="1:27" x14ac:dyDescent="0.3">
      <c r="A66" s="10"/>
      <c r="B66" s="35" t="s">
        <v>94</v>
      </c>
      <c r="C66" s="81">
        <f>'Sec 2 - Addressable Loop Calc'!D93</f>
        <v>0</v>
      </c>
      <c r="D66" s="81">
        <f>'Sec 2 - Addressable Loop Calc'!E93</f>
        <v>0</v>
      </c>
      <c r="E66" s="81">
        <f>'Sec 2 - Addressable Loop Calc'!F93</f>
        <v>0</v>
      </c>
      <c r="F66" s="81">
        <f>'Sec 2 - Addressable Loop Calc'!G93</f>
        <v>0</v>
      </c>
      <c r="G66" s="81">
        <f>'Sec 2 - Addressable Loop Calc'!H93</f>
        <v>0</v>
      </c>
      <c r="H66" s="557">
        <f>'Sec 2 - Addressable Loop Calc'!I93</f>
        <v>0</v>
      </c>
      <c r="I66" s="557">
        <f>'Sec 2 - Addressable Loop Calc'!J93</f>
        <v>0</v>
      </c>
      <c r="J66" s="557">
        <f>'Sec 2 - Addressable Loop Calc'!K93</f>
        <v>0</v>
      </c>
      <c r="K66" s="557">
        <f>'Sec 2 - Addressable Loop Calc'!L93</f>
        <v>0</v>
      </c>
      <c r="L66" s="557">
        <f>'Sec 2 - Addressable Loop Calc'!M93</f>
        <v>0</v>
      </c>
      <c r="M66" s="557">
        <f>'Sec 2 - Addressable Loop Calc'!N93</f>
        <v>0</v>
      </c>
      <c r="N66" s="557">
        <f>'Sec 2 - Addressable Loop Calc'!O93</f>
        <v>0</v>
      </c>
      <c r="O66" s="2">
        <f>SUM(C66:N66)</f>
        <v>0</v>
      </c>
      <c r="P66" s="17"/>
      <c r="Q66" s="2"/>
      <c r="R66" s="37"/>
      <c r="S66" s="37"/>
      <c r="T66" s="37"/>
      <c r="U66" s="37"/>
      <c r="V66" s="37"/>
      <c r="W66" s="37"/>
      <c r="X66" s="37"/>
      <c r="Y66" s="37"/>
      <c r="Z66" s="37"/>
      <c r="AA66" s="37"/>
    </row>
    <row r="67" spans="1:27" x14ac:dyDescent="0.3">
      <c r="A67" s="10"/>
      <c r="B67" s="35" t="s">
        <v>95</v>
      </c>
      <c r="C67" s="81">
        <f>'Sec 2 - Addressable Loop Calc'!D94</f>
        <v>250</v>
      </c>
      <c r="D67" s="81">
        <f>'Sec 2 - Addressable Loop Calc'!E94</f>
        <v>250</v>
      </c>
      <c r="E67" s="81">
        <f>'Sec 2 - Addressable Loop Calc'!F94</f>
        <v>250</v>
      </c>
      <c r="F67" s="81">
        <f>'Sec 2 - Addressable Loop Calc'!G94</f>
        <v>250</v>
      </c>
      <c r="G67" s="81">
        <f>'Sec 2 - Addressable Loop Calc'!H94</f>
        <v>0</v>
      </c>
      <c r="H67" s="557">
        <f>'Sec 2 - Addressable Loop Calc'!I94</f>
        <v>0</v>
      </c>
      <c r="I67" s="557">
        <f>'Sec 2 - Addressable Loop Calc'!J94</f>
        <v>0</v>
      </c>
      <c r="J67" s="557">
        <f>'Sec 2 - Addressable Loop Calc'!K94</f>
        <v>0</v>
      </c>
      <c r="K67" s="557">
        <f>'Sec 2 - Addressable Loop Calc'!L94</f>
        <v>0</v>
      </c>
      <c r="L67" s="557">
        <f>'Sec 2 - Addressable Loop Calc'!M94</f>
        <v>0</v>
      </c>
      <c r="M67" s="557">
        <f>'Sec 2 - Addressable Loop Calc'!N94</f>
        <v>0</v>
      </c>
      <c r="N67" s="557">
        <f>'Sec 2 - Addressable Loop Calc'!O94</f>
        <v>0</v>
      </c>
      <c r="O67" s="2">
        <f>SUM(C67:N67)</f>
        <v>1000</v>
      </c>
      <c r="P67" s="17"/>
      <c r="Q67" s="2"/>
      <c r="R67" s="37"/>
      <c r="S67" s="37"/>
      <c r="T67" s="37"/>
      <c r="U67" s="37"/>
      <c r="V67" s="37"/>
      <c r="W67" s="37"/>
      <c r="X67" s="37"/>
      <c r="Y67" s="37"/>
      <c r="Z67" s="37"/>
      <c r="AA67" s="37"/>
    </row>
    <row r="68" spans="1:27" x14ac:dyDescent="0.3">
      <c r="A68" s="10"/>
      <c r="B68" s="35" t="s">
        <v>88</v>
      </c>
      <c r="C68" s="82" t="str">
        <f>'Sec 2 - Addressable Loop Calc'!D95</f>
        <v>OK</v>
      </c>
      <c r="D68" s="82" t="str">
        <f>'Sec 2 - Addressable Loop Calc'!E95</f>
        <v>OK</v>
      </c>
      <c r="E68" s="82" t="str">
        <f>'Sec 2 - Addressable Loop Calc'!F95</f>
        <v>OK</v>
      </c>
      <c r="F68" s="82" t="str">
        <f>'Sec 2 - Addressable Loop Calc'!G95</f>
        <v>OK</v>
      </c>
      <c r="G68" s="82" t="str">
        <f>'Sec 2 - Addressable Loop Calc'!H95</f>
        <v>OK</v>
      </c>
      <c r="H68" s="557" t="str">
        <f>'Sec 2 - Addressable Loop Calc'!I95</f>
        <v>OK</v>
      </c>
      <c r="I68" s="557" t="str">
        <f>'Sec 2 - Addressable Loop Calc'!J95</f>
        <v>OK</v>
      </c>
      <c r="J68" s="557" t="str">
        <f>'Sec 2 - Addressable Loop Calc'!O95</f>
        <v>OK</v>
      </c>
      <c r="K68" s="557" t="str">
        <f>'Sec 2 - Addressable Loop Calc'!L95</f>
        <v>OK</v>
      </c>
      <c r="L68" s="557" t="str">
        <f>'Sec 2 - Addressable Loop Calc'!M95</f>
        <v>OK</v>
      </c>
      <c r="M68" s="557" t="str">
        <f>'Sec 2 - Addressable Loop Calc'!N95</f>
        <v>OK</v>
      </c>
      <c r="N68" s="557" t="str">
        <f>'Sec 2 - Addressable Loop Calc'!O95</f>
        <v>OK</v>
      </c>
      <c r="O68" s="2"/>
      <c r="P68" s="17"/>
      <c r="Q68" s="2"/>
      <c r="R68" s="37"/>
      <c r="S68" s="37"/>
      <c r="T68" s="37"/>
      <c r="U68" s="37"/>
      <c r="V68" s="37"/>
      <c r="W68" s="37"/>
      <c r="X68" s="37"/>
      <c r="Y68" s="37"/>
      <c r="Z68" s="37"/>
      <c r="AA68" s="37"/>
    </row>
    <row r="69" spans="1:27" x14ac:dyDescent="0.3">
      <c r="A69" s="10"/>
      <c r="B69" s="35" t="s">
        <v>54</v>
      </c>
      <c r="C69" s="83">
        <f>'Sec 2 - Addressable Loop Calc'!D99</f>
        <v>0</v>
      </c>
      <c r="D69" s="83">
        <f>'Sec 2 - Addressable Loop Calc'!E99</f>
        <v>0</v>
      </c>
      <c r="E69" s="83">
        <f>'Sec 2 - Addressable Loop Calc'!F99</f>
        <v>0</v>
      </c>
      <c r="F69" s="83">
        <f>'Sec 2 - Addressable Loop Calc'!G99</f>
        <v>0</v>
      </c>
      <c r="G69" s="83">
        <f>'Sec 2 - Addressable Loop Calc'!H99</f>
        <v>0</v>
      </c>
      <c r="H69" s="558">
        <f>'Sec 2 - Addressable Loop Calc'!I99</f>
        <v>0</v>
      </c>
      <c r="I69" s="558">
        <f>'Sec 2 - Addressable Loop Calc'!J99</f>
        <v>0</v>
      </c>
      <c r="J69" s="558">
        <f>'Sec 2 - Addressable Loop Calc'!K99</f>
        <v>0</v>
      </c>
      <c r="K69" s="558">
        <f>'Sec 2 - Addressable Loop Calc'!L99</f>
        <v>0</v>
      </c>
      <c r="L69" s="558">
        <f>'Sec 2 - Addressable Loop Calc'!M99</f>
        <v>0</v>
      </c>
      <c r="M69" s="558">
        <f>'Sec 2 - Addressable Loop Calc'!N99</f>
        <v>0</v>
      </c>
      <c r="N69" s="558">
        <f>'Sec 2 - Addressable Loop Calc'!O99</f>
        <v>0</v>
      </c>
      <c r="O69" s="48">
        <f>SUM(C69:N69)</f>
        <v>0</v>
      </c>
      <c r="P69" s="588"/>
      <c r="Q69" s="2"/>
      <c r="R69" s="37"/>
      <c r="S69" s="37"/>
      <c r="T69" s="37"/>
      <c r="U69" s="37"/>
      <c r="V69" s="37"/>
      <c r="W69" s="37"/>
      <c r="X69" s="37"/>
      <c r="Y69" s="37"/>
      <c r="Z69" s="37"/>
      <c r="AA69" s="37"/>
    </row>
    <row r="70" spans="1:27" x14ac:dyDescent="0.3">
      <c r="A70" s="10"/>
      <c r="B70" s="35" t="s">
        <v>55</v>
      </c>
      <c r="C70" s="83">
        <f>'Sec 2 - Addressable Loop Calc'!D105</f>
        <v>0</v>
      </c>
      <c r="D70" s="83">
        <f>'Sec 2 - Addressable Loop Calc'!E105</f>
        <v>0</v>
      </c>
      <c r="E70" s="83">
        <f>'Sec 2 - Addressable Loop Calc'!F105</f>
        <v>0</v>
      </c>
      <c r="F70" s="83">
        <f>'Sec 2 - Addressable Loop Calc'!G105</f>
        <v>0</v>
      </c>
      <c r="G70" s="83">
        <f>'Sec 2 - Addressable Loop Calc'!H105</f>
        <v>0</v>
      </c>
      <c r="H70" s="558">
        <f>'Sec 2 - Addressable Loop Calc'!I105</f>
        <v>0</v>
      </c>
      <c r="I70" s="558">
        <f>'Sec 2 - Addressable Loop Calc'!J105</f>
        <v>0</v>
      </c>
      <c r="J70" s="558">
        <f>'Sec 2 - Addressable Loop Calc'!K105</f>
        <v>0</v>
      </c>
      <c r="K70" s="558">
        <f>'Sec 2 - Addressable Loop Calc'!L105</f>
        <v>0</v>
      </c>
      <c r="L70" s="558">
        <f>'Sec 2 - Addressable Loop Calc'!M105</f>
        <v>0</v>
      </c>
      <c r="M70" s="558">
        <f>'Sec 2 - Addressable Loop Calc'!N105</f>
        <v>0</v>
      </c>
      <c r="N70" s="558">
        <f>'Sec 2 - Addressable Loop Calc'!O105</f>
        <v>0</v>
      </c>
      <c r="O70" s="48">
        <f t="shared" ref="O70:O71" si="1">SUM(C70:N70)</f>
        <v>0</v>
      </c>
      <c r="P70" s="588"/>
      <c r="Q70" s="2"/>
      <c r="R70" s="37"/>
      <c r="S70" s="37"/>
      <c r="T70" s="37"/>
      <c r="U70" s="37"/>
      <c r="V70" s="37"/>
      <c r="W70" s="37"/>
      <c r="X70" s="37"/>
      <c r="Y70" s="37"/>
      <c r="Z70" s="37"/>
      <c r="AA70" s="37"/>
    </row>
    <row r="71" spans="1:27" x14ac:dyDescent="0.3">
      <c r="A71" s="10"/>
      <c r="B71" s="35" t="s">
        <v>56</v>
      </c>
      <c r="C71" s="83">
        <f>'Sec 2 - Addressable Loop Calc'!D106</f>
        <v>450</v>
      </c>
      <c r="D71" s="83">
        <f>'Sec 2 - Addressable Loop Calc'!E106</f>
        <v>450</v>
      </c>
      <c r="E71" s="83">
        <f>'Sec 2 - Addressable Loop Calc'!F106</f>
        <v>450</v>
      </c>
      <c r="F71" s="83">
        <f>'Sec 2 - Addressable Loop Calc'!G106</f>
        <v>450</v>
      </c>
      <c r="G71" s="83">
        <f>'Sec 2 - Addressable Loop Calc'!H106</f>
        <v>450</v>
      </c>
      <c r="H71" s="558">
        <f>'Sec 2 - Addressable Loop Calc'!I106</f>
        <v>450</v>
      </c>
      <c r="I71" s="558">
        <f>'Sec 2 - Addressable Loop Calc'!J106</f>
        <v>450</v>
      </c>
      <c r="J71" s="558">
        <f>'Sec 2 - Addressable Loop Calc'!K106</f>
        <v>450</v>
      </c>
      <c r="K71" s="558">
        <f>'Sec 2 - Addressable Loop Calc'!L106</f>
        <v>450</v>
      </c>
      <c r="L71" s="558">
        <f>'Sec 2 - Addressable Loop Calc'!M106</f>
        <v>450</v>
      </c>
      <c r="M71" s="558">
        <f>'Sec 2 - Addressable Loop Calc'!N106</f>
        <v>450</v>
      </c>
      <c r="N71" s="558">
        <f>'Sec 2 - Addressable Loop Calc'!O106</f>
        <v>450</v>
      </c>
      <c r="O71" s="48">
        <f t="shared" si="1"/>
        <v>5400</v>
      </c>
      <c r="P71" s="588"/>
      <c r="Q71" s="2"/>
      <c r="R71" s="37"/>
      <c r="S71" s="37"/>
      <c r="T71" s="37"/>
      <c r="U71" s="37"/>
      <c r="V71" s="37"/>
      <c r="W71" s="37"/>
      <c r="X71" s="37"/>
      <c r="Y71" s="37"/>
      <c r="Z71" s="37"/>
      <c r="AA71" s="37"/>
    </row>
    <row r="72" spans="1:27" ht="15.65" thickBot="1" x14ac:dyDescent="0.35">
      <c r="A72" s="589"/>
      <c r="B72" s="590" t="s">
        <v>89</v>
      </c>
      <c r="C72" s="591" t="str">
        <f>'Sec 2 - Addressable Loop Calc'!D107</f>
        <v>OK</v>
      </c>
      <c r="D72" s="591" t="str">
        <f>'Sec 2 - Addressable Loop Calc'!E107</f>
        <v>OK</v>
      </c>
      <c r="E72" s="591" t="str">
        <f>'Sec 2 - Addressable Loop Calc'!F107</f>
        <v>OK</v>
      </c>
      <c r="F72" s="591" t="str">
        <f>'Sec 2 - Addressable Loop Calc'!G107</f>
        <v>OK</v>
      </c>
      <c r="G72" s="591" t="str">
        <f>'Sec 2 - Addressable Loop Calc'!H107</f>
        <v>OK</v>
      </c>
      <c r="H72" s="592" t="str">
        <f>'Sec 2 - Addressable Loop Calc'!I107</f>
        <v>OK</v>
      </c>
      <c r="I72" s="592" t="str">
        <f>'Sec 2 - Addressable Loop Calc'!J107</f>
        <v>OK</v>
      </c>
      <c r="J72" s="592" t="str">
        <f>'Sec 2 - Addressable Loop Calc'!K107</f>
        <v>OK</v>
      </c>
      <c r="K72" s="592" t="str">
        <f>'Sec 2 - Addressable Loop Calc'!L107</f>
        <v>OK</v>
      </c>
      <c r="L72" s="592" t="str">
        <f>'Sec 2 - Addressable Loop Calc'!M107</f>
        <v>OK</v>
      </c>
      <c r="M72" s="592" t="str">
        <f>'Sec 2 - Addressable Loop Calc'!N107</f>
        <v>OK</v>
      </c>
      <c r="N72" s="592" t="str">
        <f>'Sec 2 - Addressable Loop Calc'!O107</f>
        <v>OK</v>
      </c>
      <c r="O72" s="593" t="str">
        <f>C72</f>
        <v>OK</v>
      </c>
      <c r="P72" s="594"/>
      <c r="Q72" s="2"/>
      <c r="R72" s="37"/>
      <c r="S72" s="37"/>
      <c r="T72" s="37"/>
      <c r="U72" s="37"/>
      <c r="V72" s="37"/>
      <c r="W72" s="37"/>
      <c r="X72" s="37"/>
      <c r="Y72" s="37"/>
      <c r="Z72" s="37"/>
      <c r="AA72" s="37"/>
    </row>
    <row r="73" spans="1:27" s="45" customFormat="1" ht="9.6999999999999993" customHeight="1" thickBot="1" x14ac:dyDescent="0.2">
      <c r="A73" s="33"/>
      <c r="B73" s="38"/>
      <c r="C73" s="42"/>
      <c r="D73" s="42"/>
      <c r="E73" s="42"/>
      <c r="F73" s="42"/>
      <c r="G73" s="42"/>
      <c r="H73" s="42"/>
      <c r="I73" s="42"/>
      <c r="J73" s="42"/>
      <c r="K73" s="42"/>
      <c r="L73" s="42"/>
      <c r="M73" s="42"/>
      <c r="N73" s="42"/>
      <c r="O73" s="42"/>
      <c r="P73" s="33"/>
      <c r="Q73" s="33"/>
      <c r="R73" s="39"/>
      <c r="S73" s="39"/>
      <c r="T73" s="39"/>
      <c r="U73" s="39"/>
      <c r="V73" s="39"/>
      <c r="W73" s="39"/>
      <c r="X73" s="39"/>
      <c r="Y73" s="39"/>
      <c r="Z73" s="39"/>
      <c r="AA73" s="39"/>
    </row>
    <row r="74" spans="1:27" s="492" customFormat="1" ht="19.05" x14ac:dyDescent="0.35">
      <c r="A74" s="566" t="s">
        <v>420</v>
      </c>
      <c r="B74" s="567"/>
      <c r="C74" s="567"/>
      <c r="D74" s="567"/>
      <c r="E74" s="568" t="s">
        <v>17</v>
      </c>
      <c r="F74" s="569"/>
      <c r="G74" s="569"/>
      <c r="H74" s="569"/>
      <c r="I74" s="569"/>
      <c r="J74" s="567"/>
      <c r="K74" s="569"/>
      <c r="L74" s="569"/>
      <c r="M74" s="570" t="s">
        <v>18</v>
      </c>
      <c r="N74" s="570"/>
      <c r="O74" s="571" t="s">
        <v>67</v>
      </c>
      <c r="P74" s="572"/>
    </row>
    <row r="75" spans="1:27" s="311" customFormat="1" ht="13.6" x14ac:dyDescent="0.25">
      <c r="A75" s="340"/>
      <c r="B75" s="312" t="s">
        <v>61</v>
      </c>
      <c r="C75" s="493" t="s">
        <v>70</v>
      </c>
      <c r="D75" s="775">
        <f>'Sec 2 - Addressable Loop Calc'!U115</f>
        <v>113</v>
      </c>
      <c r="E75" s="775"/>
      <c r="G75" s="493"/>
      <c r="H75" s="493"/>
      <c r="I75" s="493"/>
      <c r="K75" s="493" t="s">
        <v>69</v>
      </c>
      <c r="L75" s="775">
        <f>'Sec 2 - Addressable Loop Calc'!Z115</f>
        <v>125</v>
      </c>
      <c r="M75" s="775"/>
      <c r="N75" s="306"/>
      <c r="O75" s="312" t="s">
        <v>418</v>
      </c>
      <c r="P75" s="573"/>
      <c r="U75" s="312"/>
      <c r="V75" s="306"/>
      <c r="Z75" s="312"/>
      <c r="AA75" s="306"/>
    </row>
    <row r="76" spans="1:27" s="311" customFormat="1" ht="13.6" x14ac:dyDescent="0.25">
      <c r="A76" s="340"/>
      <c r="B76" s="312" t="s">
        <v>62</v>
      </c>
      <c r="C76" s="493" t="s">
        <v>68</v>
      </c>
      <c r="D76" s="775">
        <f>'Sec 2 - Addressable Loop Calc'!U116</f>
        <v>24</v>
      </c>
      <c r="E76" s="775"/>
      <c r="G76" s="493"/>
      <c r="H76" s="493"/>
      <c r="I76" s="493"/>
      <c r="K76" s="493" t="s">
        <v>72</v>
      </c>
      <c r="L76" s="306"/>
      <c r="M76" s="306">
        <f>'Sec 2 - Addressable Loop Calc'!Z116</f>
        <v>0.5</v>
      </c>
      <c r="N76" s="306"/>
      <c r="O76" s="312" t="s">
        <v>418</v>
      </c>
      <c r="P76" s="573"/>
      <c r="U76" s="312"/>
      <c r="V76" s="350"/>
      <c r="Z76" s="312"/>
      <c r="AA76" s="494"/>
    </row>
    <row r="77" spans="1:27" s="311" customFormat="1" ht="13.6" x14ac:dyDescent="0.25">
      <c r="A77" s="340"/>
      <c r="B77" s="312" t="s">
        <v>63</v>
      </c>
      <c r="C77" s="493" t="s">
        <v>71</v>
      </c>
      <c r="D77" s="806">
        <f>('Sec 2 - Addressable Loop Calc'!U117)</f>
        <v>2712</v>
      </c>
      <c r="E77" s="806"/>
      <c r="G77" s="493"/>
      <c r="H77" s="493"/>
      <c r="I77" s="493"/>
      <c r="K77" s="493" t="s">
        <v>73</v>
      </c>
      <c r="L77" s="775">
        <f>'Sec 2 - Addressable Loop Calc'!Z117</f>
        <v>125</v>
      </c>
      <c r="M77" s="775"/>
      <c r="N77" s="306"/>
      <c r="O77" s="312" t="s">
        <v>418</v>
      </c>
      <c r="P77" s="573"/>
      <c r="U77" s="312"/>
      <c r="V77" s="306"/>
      <c r="Z77" s="312"/>
      <c r="AA77" s="306"/>
    </row>
    <row r="78" spans="1:27" s="311" customFormat="1" ht="13.6" x14ac:dyDescent="0.25">
      <c r="A78" s="340"/>
      <c r="B78" s="312" t="s">
        <v>64</v>
      </c>
      <c r="K78" s="493"/>
      <c r="L78" s="493"/>
      <c r="M78" s="493" t="s">
        <v>74</v>
      </c>
      <c r="N78" s="493"/>
      <c r="O78" s="306">
        <f>'Sec 2 - Addressable Loop Calc'!Z118</f>
        <v>2837</v>
      </c>
      <c r="P78" s="573"/>
      <c r="Z78" s="312"/>
      <c r="AA78" s="306"/>
    </row>
    <row r="79" spans="1:27" s="311" customFormat="1" ht="13.6" x14ac:dyDescent="0.25">
      <c r="A79" s="340"/>
      <c r="B79" s="312" t="s">
        <v>65</v>
      </c>
      <c r="K79" s="493"/>
      <c r="L79" s="493"/>
      <c r="M79" s="493" t="s">
        <v>75</v>
      </c>
      <c r="N79" s="493"/>
      <c r="O79" s="306">
        <f>'Sec 2 - Addressable Loop Calc'!Z119</f>
        <v>2.8370000000000002</v>
      </c>
      <c r="P79" s="573"/>
      <c r="Z79" s="312"/>
    </row>
    <row r="80" spans="1:27" s="489" customFormat="1" ht="25.5" customHeight="1" thickBot="1" x14ac:dyDescent="0.35">
      <c r="A80" s="574"/>
      <c r="B80" s="575" t="s">
        <v>66</v>
      </c>
      <c r="C80" s="576"/>
      <c r="D80" s="576"/>
      <c r="E80" s="576"/>
      <c r="F80" s="576"/>
      <c r="G80" s="576"/>
      <c r="H80" s="576"/>
      <c r="I80" s="576"/>
      <c r="J80" s="576"/>
      <c r="K80" s="577"/>
      <c r="L80" s="577"/>
      <c r="M80" s="577" t="s">
        <v>76</v>
      </c>
      <c r="N80" s="577"/>
      <c r="O80" s="578">
        <f>'Sec 2 - Addressable Loop Calc'!Z120</f>
        <v>3.5462500000000001</v>
      </c>
      <c r="P80" s="579"/>
    </row>
    <row r="81" spans="1:27" s="45" customFormat="1" ht="40.6" customHeight="1" thickBo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customFormat="1" ht="30.1" customHeight="1" thickBot="1" x14ac:dyDescent="0.25">
      <c r="A82" s="559" t="s">
        <v>419</v>
      </c>
      <c r="B82" s="560"/>
      <c r="C82" s="560"/>
      <c r="D82" s="560"/>
      <c r="E82" s="560"/>
      <c r="F82" s="560"/>
      <c r="G82" s="560"/>
      <c r="H82" s="560"/>
      <c r="I82" s="560"/>
      <c r="J82" s="560"/>
      <c r="K82" s="560"/>
      <c r="L82" s="560"/>
      <c r="M82" s="560"/>
      <c r="N82" s="560"/>
      <c r="O82" s="560"/>
      <c r="P82" s="561"/>
      <c r="Q82" s="1"/>
      <c r="R82" s="1"/>
      <c r="S82" s="1"/>
      <c r="T82" s="1"/>
      <c r="U82" s="1"/>
      <c r="V82" s="1"/>
      <c r="W82" s="1"/>
      <c r="X82" s="1"/>
      <c r="Y82" s="1"/>
      <c r="Z82" s="1"/>
      <c r="AA82" s="1"/>
    </row>
    <row r="83" spans="1:27" customFormat="1" x14ac:dyDescent="0.3">
      <c r="A83" s="2"/>
      <c r="B83" s="28"/>
      <c r="C83" s="29"/>
      <c r="D83" s="28"/>
      <c r="E83" s="29"/>
      <c r="F83" s="29"/>
      <c r="G83" s="29"/>
      <c r="H83" s="29"/>
      <c r="I83" s="29"/>
      <c r="J83" s="1"/>
      <c r="K83" s="1"/>
      <c r="L83" s="1"/>
      <c r="M83" s="1"/>
      <c r="N83" s="1"/>
      <c r="O83" s="1"/>
      <c r="P83" s="1"/>
      <c r="Q83" s="1"/>
      <c r="R83" s="1"/>
      <c r="S83" s="1"/>
      <c r="T83" s="1"/>
      <c r="U83" s="1"/>
      <c r="V83" s="1"/>
      <c r="W83" s="1"/>
      <c r="X83" s="1"/>
      <c r="Y83" s="1"/>
      <c r="Z83" s="1"/>
      <c r="AA83" s="1"/>
    </row>
    <row r="84" spans="1:27" customFormat="1" x14ac:dyDescent="0.3">
      <c r="A84" s="2"/>
      <c r="B84" s="28"/>
      <c r="C84" s="29"/>
      <c r="D84" s="28"/>
      <c r="E84" s="29"/>
      <c r="F84" s="29"/>
      <c r="G84" s="29"/>
      <c r="H84" s="29"/>
      <c r="I84" s="29"/>
      <c r="J84" s="1"/>
      <c r="K84" s="1"/>
      <c r="L84" s="1"/>
      <c r="M84" s="1"/>
      <c r="N84" s="1"/>
      <c r="O84" s="1"/>
      <c r="P84" s="1"/>
      <c r="Q84" s="1"/>
      <c r="R84" s="1"/>
      <c r="S84" s="1"/>
      <c r="T84" s="1"/>
      <c r="U84" s="1"/>
      <c r="V84" s="1"/>
      <c r="W84" s="1"/>
      <c r="X84" s="1"/>
      <c r="Y84" s="1"/>
      <c r="Z84" s="1"/>
      <c r="AA84" s="1"/>
    </row>
    <row r="85" spans="1:27" customFormat="1" x14ac:dyDescent="0.3">
      <c r="A85" s="2"/>
      <c r="B85" s="28"/>
      <c r="C85" s="1"/>
      <c r="D85" s="28"/>
      <c r="E85" s="29"/>
      <c r="F85" s="29"/>
      <c r="G85" s="29"/>
      <c r="H85" s="29"/>
      <c r="I85" s="29"/>
      <c r="J85" s="28"/>
      <c r="K85" s="28"/>
      <c r="L85" s="28"/>
      <c r="M85" s="28"/>
      <c r="N85" s="28"/>
      <c r="O85" s="29"/>
      <c r="P85" s="1"/>
      <c r="Q85" s="1"/>
      <c r="R85" s="1"/>
      <c r="S85" s="1"/>
      <c r="T85" s="1"/>
      <c r="U85" s="1"/>
      <c r="V85" s="1"/>
      <c r="W85" s="1"/>
      <c r="X85" s="1"/>
      <c r="Y85" s="1"/>
      <c r="Z85" s="1"/>
      <c r="AA85" s="1"/>
    </row>
    <row r="86" spans="1:27" customFormat="1" x14ac:dyDescent="0.3">
      <c r="A86" s="2"/>
      <c r="B86" s="28"/>
      <c r="C86" s="1"/>
      <c r="D86" s="28"/>
      <c r="E86" s="29"/>
      <c r="F86" s="29"/>
      <c r="G86" s="29"/>
      <c r="H86" s="29"/>
      <c r="I86" s="29"/>
      <c r="J86" s="28"/>
      <c r="K86" s="28"/>
      <c r="L86" s="28"/>
      <c r="M86" s="28"/>
      <c r="N86" s="28"/>
      <c r="O86" s="29"/>
      <c r="P86" s="1"/>
      <c r="Q86" s="1"/>
      <c r="R86" s="1"/>
      <c r="S86" s="1"/>
      <c r="T86" s="1"/>
      <c r="U86" s="1"/>
      <c r="V86" s="1"/>
      <c r="W86" s="1"/>
      <c r="X86" s="1"/>
      <c r="Y86" s="1"/>
      <c r="Z86" s="1"/>
      <c r="AA86" s="1"/>
    </row>
    <row r="87" spans="1:27" customFormat="1" x14ac:dyDescent="0.3">
      <c r="A87" s="2"/>
      <c r="B87" s="28"/>
      <c r="C87" s="1"/>
      <c r="D87" s="28"/>
      <c r="E87" s="29"/>
      <c r="F87" s="29"/>
      <c r="G87" s="29"/>
      <c r="H87" s="29"/>
      <c r="I87" s="29"/>
      <c r="J87" s="28"/>
      <c r="K87" s="28"/>
      <c r="L87" s="28"/>
      <c r="M87" s="28"/>
      <c r="N87" s="28"/>
      <c r="O87" s="29"/>
      <c r="P87" s="1"/>
      <c r="Q87" s="1"/>
      <c r="R87" s="1"/>
      <c r="S87" s="1"/>
      <c r="T87" s="1"/>
      <c r="U87" s="1"/>
      <c r="V87" s="1"/>
      <c r="W87" s="1"/>
      <c r="X87" s="1"/>
      <c r="Y87" s="1"/>
      <c r="Z87" s="1"/>
      <c r="AA87" s="1"/>
    </row>
    <row r="88" spans="1:27" customFormat="1" ht="12.9" x14ac:dyDescent="0.2">
      <c r="A88" s="30"/>
      <c r="B88" s="28"/>
      <c r="C88" s="1"/>
      <c r="D88" s="28"/>
      <c r="E88" s="29"/>
      <c r="F88" s="29"/>
      <c r="G88" s="29"/>
      <c r="H88" s="29"/>
      <c r="I88" s="29"/>
      <c r="J88" s="28"/>
      <c r="K88" s="28"/>
      <c r="L88" s="28"/>
      <c r="M88" s="28"/>
      <c r="N88" s="28"/>
      <c r="O88" s="29"/>
      <c r="P88" s="1"/>
      <c r="Q88" s="1"/>
      <c r="R88" s="1"/>
      <c r="S88" s="1"/>
      <c r="T88" s="1"/>
      <c r="U88" s="1"/>
      <c r="V88" s="1"/>
      <c r="W88" s="1"/>
      <c r="X88" s="1"/>
      <c r="Y88" s="1"/>
      <c r="Z88" s="1"/>
      <c r="AA88" s="1"/>
    </row>
    <row r="89" spans="1:27" customFormat="1" ht="12.9" x14ac:dyDescent="0.2">
      <c r="A89" s="30"/>
      <c r="B89" s="28"/>
      <c r="C89" s="1"/>
      <c r="D89" s="28"/>
      <c r="E89" s="29"/>
      <c r="F89" s="29"/>
      <c r="G89" s="29"/>
      <c r="H89" s="29"/>
      <c r="I89" s="29"/>
      <c r="J89" s="28"/>
      <c r="K89" s="28"/>
      <c r="L89" s="28"/>
      <c r="M89" s="28"/>
      <c r="N89" s="28"/>
      <c r="O89" s="29"/>
      <c r="P89" s="1"/>
    </row>
    <row r="97" s="8" customFormat="1" x14ac:dyDescent="0.3"/>
    <row r="98" s="8" customFormat="1" x14ac:dyDescent="0.3"/>
    <row r="99" s="8" customFormat="1" x14ac:dyDescent="0.3"/>
    <row r="100" s="8" customFormat="1" x14ac:dyDescent="0.3"/>
    <row r="101" s="8" customFormat="1" x14ac:dyDescent="0.3"/>
    <row r="102" s="8" customFormat="1" x14ac:dyDescent="0.3"/>
    <row r="103" s="8" customFormat="1" x14ac:dyDescent="0.3"/>
    <row r="104" s="8" customFormat="1" x14ac:dyDescent="0.3"/>
    <row r="105" s="8" customFormat="1" x14ac:dyDescent="0.3"/>
    <row r="106" s="8" customFormat="1" x14ac:dyDescent="0.3"/>
    <row r="107" s="8" customFormat="1" x14ac:dyDescent="0.3"/>
    <row r="108" s="8" customFormat="1" x14ac:dyDescent="0.3"/>
    <row r="109" s="8" customFormat="1" x14ac:dyDescent="0.3"/>
    <row r="110" s="8" customFormat="1" x14ac:dyDescent="0.3"/>
    <row r="111" s="8" customFormat="1" x14ac:dyDescent="0.3"/>
    <row r="112" s="8" customFormat="1" x14ac:dyDescent="0.3"/>
    <row r="113" s="8" customFormat="1" x14ac:dyDescent="0.3"/>
    <row r="114" s="8" customFormat="1" x14ac:dyDescent="0.3"/>
    <row r="115" s="8" customFormat="1" x14ac:dyDescent="0.3"/>
    <row r="116" s="8" customFormat="1" x14ac:dyDescent="0.3"/>
    <row r="117" s="8" customFormat="1" x14ac:dyDescent="0.3"/>
    <row r="118" s="8" customFormat="1" x14ac:dyDescent="0.3"/>
    <row r="119" s="8" customFormat="1" x14ac:dyDescent="0.3"/>
    <row r="120" s="8" customFormat="1" x14ac:dyDescent="0.3"/>
    <row r="121" s="8" customFormat="1" x14ac:dyDescent="0.3"/>
    <row r="122" s="8" customFormat="1" x14ac:dyDescent="0.3"/>
    <row r="123" s="8" customFormat="1" x14ac:dyDescent="0.3"/>
    <row r="124" s="8" customFormat="1" x14ac:dyDescent="0.3"/>
    <row r="125" s="8" customFormat="1" x14ac:dyDescent="0.3"/>
    <row r="126" s="8" customFormat="1" x14ac:dyDescent="0.3"/>
    <row r="127" s="8" customFormat="1" x14ac:dyDescent="0.3"/>
    <row r="128" s="8" customFormat="1" x14ac:dyDescent="0.3"/>
    <row r="129" s="8" customFormat="1" x14ac:dyDescent="0.3"/>
    <row r="130" s="8" customFormat="1" x14ac:dyDescent="0.3"/>
    <row r="131" s="8" customFormat="1" x14ac:dyDescent="0.3"/>
    <row r="132" s="8" customFormat="1" x14ac:dyDescent="0.3"/>
    <row r="133" s="8" customFormat="1" x14ac:dyDescent="0.3"/>
    <row r="134" s="8" customFormat="1" x14ac:dyDescent="0.3"/>
    <row r="135" s="8" customFormat="1" x14ac:dyDescent="0.3"/>
    <row r="136" s="8" customFormat="1" x14ac:dyDescent="0.3"/>
    <row r="137" s="8" customFormat="1" x14ac:dyDescent="0.3"/>
    <row r="138" s="8" customFormat="1" x14ac:dyDescent="0.3"/>
    <row r="139" s="8" customFormat="1" x14ac:dyDescent="0.3"/>
    <row r="140" s="8" customFormat="1" x14ac:dyDescent="0.3"/>
    <row r="141" s="8" customFormat="1" x14ac:dyDescent="0.3"/>
    <row r="142" s="8" customFormat="1" x14ac:dyDescent="0.3"/>
    <row r="143" s="8" customFormat="1" x14ac:dyDescent="0.3"/>
    <row r="144" s="8" customFormat="1" x14ac:dyDescent="0.3"/>
    <row r="145" s="8" customFormat="1" x14ac:dyDescent="0.3"/>
    <row r="146" s="8" customFormat="1" x14ac:dyDescent="0.3"/>
    <row r="147" s="8" customFormat="1" x14ac:dyDescent="0.3"/>
    <row r="148" s="8" customFormat="1" x14ac:dyDescent="0.3"/>
    <row r="149" s="8" customFormat="1" x14ac:dyDescent="0.3"/>
    <row r="150" s="8" customFormat="1" x14ac:dyDescent="0.3"/>
    <row r="151" s="8" customFormat="1" x14ac:dyDescent="0.3"/>
    <row r="152" s="8" customFormat="1" x14ac:dyDescent="0.3"/>
    <row r="153" s="8" customFormat="1" x14ac:dyDescent="0.3"/>
    <row r="154" s="8" customFormat="1" x14ac:dyDescent="0.3"/>
    <row r="155" s="8" customFormat="1" x14ac:dyDescent="0.3"/>
    <row r="156" s="8" customFormat="1" x14ac:dyDescent="0.3"/>
    <row r="157" s="8" customFormat="1" x14ac:dyDescent="0.3"/>
    <row r="158" s="8" customFormat="1" x14ac:dyDescent="0.3"/>
    <row r="159" s="8" customFormat="1" x14ac:dyDescent="0.3"/>
  </sheetData>
  <sheetProtection algorithmName="SHA-512" hashValue="Nn55/ZiOqtl2lAYfhTeOyG6Gr3GdzqzLHfB0r5DiS7M91arVfiKfcj95/IQIqCircjxoDD0EqXE/H+EFIRKoeQ==" saltValue="nK0ZNPhfFY7fj6gC/17Njg==" spinCount="100000" sheet="1" selectLockedCells="1"/>
  <mergeCells count="16">
    <mergeCell ref="L7:O7"/>
    <mergeCell ref="N10:O10"/>
    <mergeCell ref="N5:O5"/>
    <mergeCell ref="L9:O9"/>
    <mergeCell ref="L8:O8"/>
    <mergeCell ref="N6:O6"/>
    <mergeCell ref="L75:M75"/>
    <mergeCell ref="L77:M77"/>
    <mergeCell ref="D75:E75"/>
    <mergeCell ref="D76:E76"/>
    <mergeCell ref="D77:E77"/>
    <mergeCell ref="B5:C5"/>
    <mergeCell ref="B7:C7"/>
    <mergeCell ref="B8:C8"/>
    <mergeCell ref="B9:C9"/>
    <mergeCell ref="B10:C10"/>
  </mergeCells>
  <phoneticPr fontId="4" type="noConversion"/>
  <pageMargins left="0.39370078740157483" right="0.39370078740157483" top="0.39370078740157483" bottom="0.39370078740157483" header="0" footer="0"/>
  <pageSetup paperSize="9" scale="5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A D A A B Q S w M E F A A C A A g A Q K x 3 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E C s d 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A r H d S 2 w j U l L k A A A B j A Q A A E w A c A E Z v c m 1 1 b G F z L 1 N l Y 3 R p b 2 4 x L m 0 g o h g A K K A U A A A A A A A A A A A A A A A A A A A A A A A A A A A A d c 8 9 C 4 M w E A b g X f A / h H S x E A T t 1 y B O 0 r W L Q g d x i P Z a x Z i U G E E R / 3 t j g + C g t w S e u 3 u P t F C o S n A U m 9 c L b M u 2 2 p J K e K G E 5 g x 8 F C I G y r a Q r l h 0 s g A t 9 7 4 A 5 k a d l M D V U 8 g 6 F 6 J 2 j m P 6 o A 2 E 2 G z i b E o j w Z U e y Y g J O O C o p P w z h w 9 f w D r p P + o m k v L 2 L W Q T C d Y 1 f G 6 2 j r l G x h E b 9 T B B S n e Q g l 5 N B C 3 u 7 / h p x 8 8 7 f l m c 8 m H F 1 2 2 + r X k 6 2 l b F N / 8 Y / A B Q S w E C L Q A U A A I A C A B A r H d S W Y / a I K U A A A D 1 A A A A E g A A A A A A A A A A A A A A A A A A A A A A Q 2 9 u Z m l n L 1 B h Y 2 t h Z 2 U u e G 1 s U E s B A i 0 A F A A C A A g A Q K x 3 U g / K 6 a u k A A A A 6 Q A A A B M A A A A A A A A A A A A A A A A A 8 Q A A A F t D b 2 5 0 Z W 5 0 X 1 R 5 c G V z X S 5 4 b W x Q S w E C L Q A U A A I A C A B A r H d S 2 w j U l L k A A A B j A Q A A E w A A A A A A A A A A A A A A A A D i A Q A A R m 9 y b X V s Y X M v U 2 V j d G l v b j E u b V B L B Q Y A A A A A A w A D A M I A A A D o 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U C w A A A A A A A P I 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y I i A v P j x F b n R y e S B U e X B l P S J G a W x s R X J y b 3 J D b 2 R l I i B W Y W x 1 Z T 0 i c 1 V u a 2 5 v d 2 4 i I C 8 + P E V u d H J 5 I F R 5 c G U 9 I k Z p b G x F c n J v c k N v d W 5 0 I i B W Y W x 1 Z T 0 i b D A i I C 8 + P E V u d H J 5 I F R 5 c G U 9 I k Z p b G x M Y X N 0 V X B k Y X R l Z C I g V m F s d W U 9 I m Q y M D I x L T A z L T I z V D I x O j A 5 O j Q 3 L j E 1 M j g 4 N z B a I i A v P j x F b n R y e S B U e X B l P S J G a W x s Q 2 9 s d W 1 u V H l w Z X M i I F Z h b H V l P S J z Q m d Z R 0 J n Q U F B Q T 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T I v Q X V 0 b 1 J l b W 9 2 Z W R D b 2 x 1 b W 5 z M S 5 7 Q 2 9 s d W 1 u M S w w f S Z x d W 9 0 O y w m c X V v d D t T Z W N 0 a W 9 u M S 9 U Y W J s Z T I v Q X V 0 b 1 J l b W 9 2 Z W R D b 2 x 1 b W 5 z M S 5 7 Q 2 9 s d W 1 u M i w x f S Z x d W 9 0 O y w m c X V v d D t T Z W N 0 a W 9 u M S 9 U Y W J s Z T I v Q X V 0 b 1 J l b W 9 2 Z W R D b 2 x 1 b W 5 z M S 5 7 Q 2 9 s d W 1 u M y w y f S Z x d W 9 0 O y w m c X V v d D t T Z W N 0 a W 9 u M S 9 U Y W J s Z T I v Q X V 0 b 1 J l b W 9 2 Z W R D b 2 x 1 b W 5 z M S 5 7 Q 2 9 s d W 1 u N C w z f S Z x d W 9 0 O y w m c X V v d D t T Z W N 0 a W 9 u M S 9 U Y W J s Z T I v Q X V 0 b 1 J l b W 9 2 Z W R D b 2 x 1 b W 5 z M S 5 7 Q 2 9 s d W 1 u N S w 0 f S Z x d W 9 0 O y w m c X V v d D t T Z W N 0 a W 9 u M S 9 U Y W J s Z T I v Q X V 0 b 1 J l b W 9 2 Z W R D b 2 x 1 b W 5 z M S 5 7 Q 2 9 s d W 1 u N i w 1 f S Z x d W 9 0 O y w m c X V v d D t T Z W N 0 a W 9 u M S 9 U Y W J s Z T I v Q X V 0 b 1 J l b W 9 2 Z W R D b 2 x 1 b W 5 z M S 5 7 Q 2 9 s d W 1 u N y w 2 f S Z x d W 9 0 O 1 0 s J n F 1 b 3 Q 7 Q 2 9 s d W 1 u Q 2 9 1 b n Q m c X V v d D s 6 N y w m c X V v d D t L Z X l D b 2 x 1 b W 5 O Y W 1 l c y Z x d W 9 0 O z p b X S w m c X V v d D t D b 2 x 1 b W 5 J Z G V u d G l 0 a W V z J n F 1 b 3 Q 7 O l s m c X V v d D t T Z W N 0 a W 9 u M S 9 U Y W J s Z T I v Q X V 0 b 1 J l b W 9 2 Z W R D b 2 x 1 b W 5 z M S 5 7 Q 2 9 s d W 1 u M S w w f S Z x d W 9 0 O y w m c X V v d D t T Z W N 0 a W 9 u M S 9 U Y W J s Z T I v Q X V 0 b 1 J l b W 9 2 Z W R D b 2 x 1 b W 5 z M S 5 7 Q 2 9 s d W 1 u M i w x f S Z x d W 9 0 O y w m c X V v d D t T Z W N 0 a W 9 u M S 9 U Y W J s Z T I v Q X V 0 b 1 J l b W 9 2 Z W R D b 2 x 1 b W 5 z M S 5 7 Q 2 9 s d W 1 u M y w y f S Z x d W 9 0 O y w m c X V v d D t T Z W N 0 a W 9 u M S 9 U Y W J s Z T I v Q X V 0 b 1 J l b W 9 2 Z W R D b 2 x 1 b W 5 z M S 5 7 Q 2 9 s d W 1 u N C w z f S Z x d W 9 0 O y w m c X V v d D t T Z W N 0 a W 9 u M S 9 U Y W J s Z T I v Q X V 0 b 1 J l b W 9 2 Z W R D b 2 x 1 b W 5 z M S 5 7 Q 2 9 s d W 1 u N S w 0 f S Z x d W 9 0 O y w m c X V v d D t T Z W N 0 a W 9 u M S 9 U Y W J s Z T I v Q X V 0 b 1 J l b W 9 2 Z W R D b 2 x 1 b W 5 z M S 5 7 Q 2 9 s d W 1 u N i w 1 f S Z x d W 9 0 O y w m c X V v d D t T Z W N 0 a W 9 u M S 9 U Y W J s Z T I v Q X V 0 b 1 J l b W 9 2 Z W R D b 2 x 1 b W 5 z M S 5 7 Q 2 9 s d W 1 u N y w 2 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C 9 J d G V t c z 4 8 L 0 x v Y 2 F s U G F j a 2 F n Z U 1 l d G F k Y X R h R m l s Z T 4 W A A A A U E s F B g A A A A A A A A A A A A A A A A A A A A A A A C Y B A A A B A A A A 0 I y d 3 w E V 0 R G M e g D A T 8 K X 6 w E A A A C N f B E L 5 V c 2 T p f T I B D D 5 / k h A A A A A A I A A A A A A B B m A A A A A Q A A I A A A A D j j k C a N F p i R W t t B K g 1 s v u w 4 k P 3 0 c 0 z z H k 7 O q t c V B c B J A A A A A A 6 A A A A A A g A A I A A A A J Y 3 J X c t r b H E X 6 G g s N s K j z w P i Q O Z L I y M U C p q w b A g y b + G U A A A A H i D S j g / I W i Q n 3 v N X R E H y G X P g X 4 t 7 9 F t z z N C U f 5 p a J k d E 4 n z / r r n 1 j 0 f b n + n m y g E l P 5 j V h E n S h N 7 5 r W u J d O A Q h 7 a p e Y Y 8 V r i 8 c N V k E J P N U g e Q A A A A C q x 7 F p 1 z T i e 5 P p f G 1 4 S / c S e J 0 L W W A o E r O 5 P M 2 4 o u M / S Q q H e K O B D j 9 T i v c 6 6 Q X u X k S n m 4 x O q t m 1 / 7 q Y i M H / 2 j D 8 = < / D a t a M a s h u p > 
</file>

<file path=customXml/itemProps1.xml><?xml version="1.0" encoding="utf-8"?>
<ds:datastoreItem xmlns:ds="http://schemas.openxmlformats.org/officeDocument/2006/customXml" ds:itemID="{66A17DAA-D519-4125-B255-9D87B69625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Read Me 2</vt:lpstr>
      <vt:lpstr>Sec 1 - Configure Panel</vt:lpstr>
      <vt:lpstr>Sec 2 - Addressable Loop Calc</vt:lpstr>
      <vt:lpstr>Report</vt:lpstr>
      <vt:lpstr>Report!Print_Area</vt:lpstr>
      <vt:lpstr>'Sec 2 - Addressable Loop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GLT Loop Calcs</dc:title>
  <dc:creator>ITS Ltd</dc:creator>
  <dc:description>V1.000, release version 08/09/12</dc:description>
  <cp:lastModifiedBy>Jonathan Summers</cp:lastModifiedBy>
  <cp:lastPrinted>2021-07-07T14:38:17Z</cp:lastPrinted>
  <dcterms:created xsi:type="dcterms:W3CDTF">1996-10-14T23:33:28Z</dcterms:created>
  <dcterms:modified xsi:type="dcterms:W3CDTF">2023-02-06T15:51:57Z</dcterms:modified>
</cp:coreProperties>
</file>